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7.112\общая\Есо\Прайсы\Свердловская область\Екатеринбург\Транспорт\_Для Работы\"/>
    </mc:Choice>
  </mc:AlternateContent>
  <xr:revisionPtr revIDLastSave="0" documentId="13_ncr:1_{31671759-774A-44EB-B0DD-48AEE8607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РАМВАИ" sheetId="8" r:id="rId1"/>
    <sheet name="ТРОЛЛЕЙБУСЫ" sheetId="6" r:id="rId2"/>
    <sheet name="Лист1" sheetId="10" state="hidden" r:id="rId3"/>
    <sheet name="АВТОБУСЫ" sheetId="12" r:id="rId4"/>
    <sheet name="Листовки" sheetId="11" r:id="rId5"/>
    <sheet name="Экраны" sheetId="17" r:id="rId6"/>
    <sheet name="Чехлы" sheetId="14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4" l="1"/>
  <c r="F12" i="8"/>
  <c r="E12" i="8"/>
  <c r="E20" i="8"/>
  <c r="E16" i="8"/>
  <c r="G12" i="8" l="1"/>
  <c r="M11" i="8"/>
  <c r="F10" i="14"/>
  <c r="C14" i="11"/>
  <c r="L20" i="8" l="1"/>
  <c r="L16" i="8"/>
  <c r="M12" i="8"/>
  <c r="D19" i="6"/>
  <c r="E10" i="6"/>
  <c r="E5" i="12"/>
  <c r="F13" i="14"/>
  <c r="E11" i="6" l="1"/>
  <c r="D54" i="12"/>
  <c r="N12" i="8"/>
  <c r="F11" i="6" l="1"/>
  <c r="D15" i="6"/>
  <c r="F15" i="6" s="1"/>
  <c r="K5" i="12"/>
  <c r="Y8" i="17"/>
  <c r="J54" i="12"/>
  <c r="F7" i="12"/>
  <c r="F6" i="12"/>
  <c r="N16" i="8"/>
  <c r="N20" i="8"/>
  <c r="F19" i="6" l="1"/>
  <c r="L7" i="12"/>
  <c r="L6" i="12"/>
  <c r="N17" i="17"/>
  <c r="N16" i="17"/>
  <c r="O9" i="17"/>
  <c r="N14" i="17"/>
  <c r="N15" i="17"/>
  <c r="G20" i="8" l="1"/>
  <c r="G16" i="8"/>
  <c r="D15" i="8"/>
  <c r="B17" i="17" l="1"/>
  <c r="B16" i="17" s="1"/>
  <c r="B15" i="17"/>
  <c r="B14" i="17"/>
  <c r="C43" i="12"/>
  <c r="AL16" i="17" l="1"/>
  <c r="AD16" i="17"/>
  <c r="R16" i="17"/>
  <c r="Z16" i="17"/>
  <c r="AH16" i="17"/>
  <c r="AP16" i="17"/>
  <c r="V16" i="17"/>
  <c r="C56" i="12"/>
  <c r="AP15" i="17" l="1"/>
  <c r="AP17" i="17"/>
  <c r="K35" i="12" l="1"/>
  <c r="J35" i="12"/>
  <c r="AD15" i="17"/>
  <c r="V17" i="17"/>
  <c r="V14" i="17"/>
  <c r="L37" i="12" l="1"/>
  <c r="L36" i="12"/>
  <c r="R17" i="17"/>
  <c r="AL15" i="17"/>
  <c r="R15" i="17"/>
  <c r="Z15" i="17"/>
  <c r="AH17" i="17"/>
  <c r="V15" i="17"/>
  <c r="AH14" i="17"/>
  <c r="AD17" i="17"/>
  <c r="Z17" i="17"/>
  <c r="AH15" i="17"/>
  <c r="AP14" i="17"/>
  <c r="Z14" i="17"/>
  <c r="AD14" i="17"/>
  <c r="R14" i="17"/>
  <c r="AL17" i="17"/>
  <c r="AL14" i="17"/>
  <c r="L20" i="12" l="1"/>
  <c r="L19" i="12"/>
  <c r="L25" i="12" l="1"/>
  <c r="L26" i="12"/>
  <c r="D43" i="12" l="1"/>
  <c r="F37" i="12" l="1"/>
  <c r="F36" i="12"/>
  <c r="K18" i="11"/>
  <c r="K13" i="11"/>
  <c r="K16" i="11"/>
  <c r="J21" i="11" l="1"/>
  <c r="L24" i="12" l="1"/>
  <c r="F43" i="12"/>
  <c r="AC20" i="14" l="1"/>
  <c r="AC21" i="14"/>
  <c r="AC22" i="14"/>
  <c r="AC23" i="14"/>
  <c r="AC19" i="14"/>
  <c r="AF20" i="14"/>
  <c r="AJ20" i="14"/>
  <c r="AN20" i="14"/>
  <c r="AF21" i="14"/>
  <c r="AJ21" i="14"/>
  <c r="AN21" i="14"/>
  <c r="AF22" i="14"/>
  <c r="AJ22" i="14"/>
  <c r="AN22" i="14"/>
  <c r="AF23" i="14"/>
  <c r="AJ23" i="14"/>
  <c r="AN23" i="14"/>
  <c r="AN19" i="14"/>
  <c r="AJ19" i="14"/>
  <c r="AF19" i="14"/>
  <c r="N23" i="14"/>
  <c r="J23" i="14"/>
  <c r="F23" i="14"/>
  <c r="C23" i="14"/>
  <c r="N22" i="14"/>
  <c r="J22" i="14"/>
  <c r="F22" i="14"/>
  <c r="C22" i="14"/>
  <c r="N21" i="14"/>
  <c r="J21" i="14"/>
  <c r="F21" i="14"/>
  <c r="C21" i="14"/>
  <c r="N20" i="14"/>
  <c r="J20" i="14"/>
  <c r="F20" i="14"/>
  <c r="C20" i="14"/>
  <c r="N19" i="14"/>
  <c r="J19" i="14"/>
  <c r="F19" i="14"/>
  <c r="C19" i="14"/>
  <c r="R20" i="14" l="1"/>
  <c r="R21" i="14"/>
  <c r="R22" i="14"/>
  <c r="R23" i="14"/>
  <c r="AV20" i="14"/>
  <c r="V19" i="14"/>
  <c r="V21" i="14"/>
  <c r="AV19" i="14"/>
  <c r="R19" i="14"/>
  <c r="AV23" i="14"/>
  <c r="AV21" i="14"/>
  <c r="AR22" i="14"/>
  <c r="AR20" i="14"/>
  <c r="AV22" i="14"/>
  <c r="AR19" i="14"/>
  <c r="AR21" i="14"/>
  <c r="AR23" i="14"/>
  <c r="V23" i="14"/>
  <c r="V22" i="14"/>
  <c r="V20" i="14"/>
  <c r="E54" i="12" l="1"/>
  <c r="L55" i="12" l="1"/>
  <c r="F56" i="12"/>
  <c r="F55" i="12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R11" i="11"/>
  <c r="L54" i="12" l="1"/>
  <c r="L56" i="12"/>
  <c r="C15" i="11"/>
  <c r="C16" i="11"/>
  <c r="D9" i="11" l="1"/>
  <c r="D10" i="11"/>
  <c r="C9" i="11"/>
  <c r="C10" i="11"/>
  <c r="F54" i="12" l="1"/>
  <c r="F35" i="12"/>
  <c r="L18" i="12"/>
  <c r="F13" i="12"/>
  <c r="F5" i="12"/>
  <c r="L5" i="12" l="1"/>
  <c r="M37" i="11" l="1"/>
  <c r="L37" i="11"/>
  <c r="N37" i="11"/>
  <c r="I37" i="11"/>
  <c r="G37" i="11"/>
  <c r="J37" i="11"/>
  <c r="E37" i="11"/>
  <c r="H37" i="11"/>
  <c r="B2" i="10"/>
  <c r="E2" i="10"/>
  <c r="H2" i="10"/>
  <c r="K2" i="10"/>
  <c r="N2" i="10"/>
  <c r="P2" i="10" l="1"/>
  <c r="Q2" i="10" s="1"/>
  <c r="J9" i="6"/>
  <c r="J17" i="6" s="1"/>
  <c r="D9" i="6"/>
  <c r="D13" i="6" s="1"/>
  <c r="D17" i="6" s="1"/>
  <c r="L18" i="8"/>
  <c r="L14" i="8"/>
  <c r="E18" i="8"/>
  <c r="E14" i="8"/>
  <c r="J13" i="6" l="1"/>
  <c r="G11" i="8" l="1"/>
  <c r="F10" i="6"/>
  <c r="L19" i="8"/>
  <c r="E19" i="8"/>
  <c r="L15" i="8"/>
  <c r="E15" i="8"/>
  <c r="N11" i="8"/>
  <c r="G19" i="8" l="1"/>
  <c r="N15" i="8"/>
  <c r="G15" i="8"/>
  <c r="N19" i="8"/>
  <c r="D14" i="6"/>
  <c r="D18" i="6" s="1"/>
  <c r="F14" i="6" l="1"/>
  <c r="J14" i="6" l="1"/>
  <c r="J18" i="6"/>
  <c r="L10" i="6"/>
  <c r="L18" i="6" l="1"/>
  <c r="L14" i="6"/>
  <c r="F18" i="6"/>
  <c r="L35" i="12" l="1"/>
</calcChain>
</file>

<file path=xl/sharedStrings.xml><?xml version="1.0" encoding="utf-8"?>
<sst xmlns="http://schemas.openxmlformats.org/spreadsheetml/2006/main" count="463" uniqueCount="197">
  <si>
    <t>3 мес</t>
  </si>
  <si>
    <t>Аренда</t>
  </si>
  <si>
    <t>Печать</t>
  </si>
  <si>
    <t>Монтаж</t>
  </si>
  <si>
    <t>Итого</t>
  </si>
  <si>
    <t>6 мес</t>
  </si>
  <si>
    <t>12 мес</t>
  </si>
  <si>
    <t>Адаптация макета (из имеющегося файла заказчика)</t>
  </si>
  <si>
    <t>Верстка макета из файлов, предоставленных Заказчиком</t>
  </si>
  <si>
    <t>Полный цикл разработки оригинал-макета</t>
  </si>
  <si>
    <t>Доработка/изменение уже согласованного макета</t>
  </si>
  <si>
    <t>4 недели</t>
  </si>
  <si>
    <t>8 недель</t>
  </si>
  <si>
    <t>Полное брендирование</t>
  </si>
  <si>
    <t>Промо брендирование (борта)</t>
  </si>
  <si>
    <t>Стоимость услуг дизайнера, руб.</t>
  </si>
  <si>
    <t>Пролонгация размещения (ПОЛНОЕ брендирование)</t>
  </si>
  <si>
    <t>Пролонгация размещения (ПРОМО брендирование)</t>
  </si>
  <si>
    <t>Верстка макета из файлов Заказчика</t>
  </si>
  <si>
    <t>Полный цикл разработки макета</t>
  </si>
  <si>
    <t>Адаптация макета из файла Заказчика</t>
  </si>
  <si>
    <t>Закрепленные маршруты</t>
  </si>
  <si>
    <t>Северное трамвайное</t>
  </si>
  <si>
    <t>Западное трамвайное</t>
  </si>
  <si>
    <t>Октябрьское троллейбусное</t>
  </si>
  <si>
    <t>Орджоникидзевское троллейбусное</t>
  </si>
  <si>
    <t>Южное трамвайное</t>
  </si>
  <si>
    <t>Материалы</t>
  </si>
  <si>
    <t>А4</t>
  </si>
  <si>
    <t>А3</t>
  </si>
  <si>
    <t>А4 двуст.</t>
  </si>
  <si>
    <t>А3 двуст.</t>
  </si>
  <si>
    <t>А4 двусторонняя</t>
  </si>
  <si>
    <t>А3 двусторонняя</t>
  </si>
  <si>
    <t>Услуги дизайнера</t>
  </si>
  <si>
    <t>Кол-во ТС</t>
  </si>
  <si>
    <t>Цена, руб.</t>
  </si>
  <si>
    <t>Монт./Демонт.</t>
  </si>
  <si>
    <t>Пролонгация размещения</t>
  </si>
  <si>
    <t>*Техсопровождение - полная ответственность Исполнителя перед Заказчиком по поддержанию РИМ в надлежащем состоянии, независимо от внешних факторов, в т.ч. повреждения при ДТП и противоправных действиях третьих лиц</t>
  </si>
  <si>
    <t>3 мес**</t>
  </si>
  <si>
    <r>
      <t xml:space="preserve">**Размещение производится на количество месяцев полного брендирования. Возможно использование </t>
    </r>
    <r>
      <rPr>
        <b/>
        <sz val="10"/>
        <color theme="1"/>
        <rFont val="Arial"/>
        <family val="2"/>
        <charset val="204"/>
      </rPr>
      <t>ТОЛЬКО</t>
    </r>
    <r>
      <rPr>
        <sz val="10"/>
        <color theme="1"/>
        <rFont val="Arial"/>
        <family val="2"/>
        <charset val="204"/>
      </rPr>
      <t xml:space="preserve"> при полном брендировании.</t>
    </r>
  </si>
  <si>
    <t>Срок</t>
  </si>
  <si>
    <t>Маршруты автобусов, доступных к брендированию</t>
  </si>
  <si>
    <t>Период</t>
  </si>
  <si>
    <t>Опция "3 окна" (медиастикеры по одному борту)</t>
  </si>
  <si>
    <t>Автобусный парк №2</t>
  </si>
  <si>
    <t>Автобусный парк №3</t>
  </si>
  <si>
    <t>Название депо (парка)</t>
  </si>
  <si>
    <t>Цена с ламинацией, руб.</t>
  </si>
  <si>
    <t>Автобусный парк №6</t>
  </si>
  <si>
    <t>Автобусный парк №2**</t>
  </si>
  <si>
    <t>Автобусный парк №3**</t>
  </si>
  <si>
    <t>Автобусный парк №6**</t>
  </si>
  <si>
    <t>Октябрьское троллейбусное депо</t>
  </si>
  <si>
    <t>Западное трамвайное депо*</t>
  </si>
  <si>
    <t>Северное трамвайное депо</t>
  </si>
  <si>
    <t>Южное трамвайное депо</t>
  </si>
  <si>
    <t>Доработка/изменение согласованного макета</t>
  </si>
  <si>
    <t>ВНИМАНИЕ!   Минимальный заказ при размещении листовок - 1 депо (парк). Фактическое количество машин в депо больше указанного в прайсе,
 но некоторые из них не оборудованы под размещение листовок, поэтому указано реальное количество рекламных мест</t>
  </si>
  <si>
    <t>Депо (парк)</t>
  </si>
  <si>
    <t>ВСЕ ДЕПО (ПАРКИ)</t>
  </si>
  <si>
    <t>макс. кол-во ТС</t>
  </si>
  <si>
    <t>СТОИМОСТЬ РАЗМЕЩЕНИЯ "ПОД КЛЮЧ" (печать, монтаж, аренда)</t>
  </si>
  <si>
    <t>Западное трамвайное депо</t>
  </si>
  <si>
    <r>
      <rPr>
        <b/>
        <sz val="11"/>
        <color theme="1"/>
        <rFont val="Calibri"/>
        <family val="2"/>
        <charset val="204"/>
        <scheme val="minor"/>
      </rPr>
      <t>21,25</t>
    </r>
    <r>
      <rPr>
        <sz val="11"/>
        <color theme="1"/>
        <rFont val="Calibri"/>
        <family val="2"/>
        <charset val="204"/>
        <scheme val="minor"/>
      </rPr>
      <t>,43,50,</t>
    </r>
    <r>
      <rPr>
        <b/>
        <sz val="11"/>
        <color theme="1"/>
        <rFont val="Calibri"/>
        <family val="2"/>
        <charset val="204"/>
        <scheme val="minor"/>
      </rPr>
      <t>57</t>
    </r>
    <r>
      <rPr>
        <sz val="11"/>
        <color theme="1"/>
        <rFont val="Calibri"/>
        <family val="2"/>
        <charset val="204"/>
        <scheme val="minor"/>
      </rPr>
      <t>,60,85,95</t>
    </r>
  </si>
  <si>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</t>
    </r>
    <r>
      <rPr>
        <b/>
        <sz val="11"/>
        <color theme="1"/>
        <rFont val="Calibri"/>
        <family val="2"/>
        <charset val="204"/>
        <scheme val="minor"/>
      </rPr>
      <t>21</t>
    </r>
    <r>
      <rPr>
        <sz val="11"/>
        <color theme="1"/>
        <rFont val="Calibri"/>
        <family val="2"/>
        <charset val="204"/>
        <scheme val="minor"/>
      </rPr>
      <t>,24,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>,27,28,29,32,45,45а,50,56,</t>
    </r>
    <r>
      <rPr>
        <b/>
        <sz val="11"/>
        <color theme="1"/>
        <rFont val="Calibri"/>
        <family val="2"/>
        <charset val="204"/>
        <scheme val="minor"/>
      </rPr>
      <t>57</t>
    </r>
    <r>
      <rPr>
        <sz val="11"/>
        <color theme="1"/>
        <rFont val="Calibri"/>
        <family val="2"/>
        <charset val="204"/>
        <scheme val="minor"/>
      </rPr>
      <t>,57а,61,76</t>
    </r>
  </si>
  <si>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,9,11,17,18,24,27,28,43,54,57,57а,61,76</t>
    </r>
  </si>
  <si>
    <t>ап-2</t>
  </si>
  <si>
    <t>ап-3</t>
  </si>
  <si>
    <t>ап-6</t>
  </si>
  <si>
    <t>45а</t>
  </si>
  <si>
    <t>57а</t>
  </si>
  <si>
    <t>+</t>
  </si>
  <si>
    <t>1,21,24,25,27,28,29,32,43,45,45а,50,54,56,57,57а,60,61,76,85,95</t>
  </si>
  <si>
    <t>печать</t>
  </si>
  <si>
    <t>ИТОГО</t>
  </si>
  <si>
    <t>А4 горизонт.</t>
  </si>
  <si>
    <t>чехол А4 гор.</t>
  </si>
  <si>
    <t>По 15 чехлов в 1 ТС</t>
  </si>
  <si>
    <t>По 10 чехлов в 1 ТС</t>
  </si>
  <si>
    <t>ТС, шт</t>
  </si>
  <si>
    <t>монт./дем.</t>
  </si>
  <si>
    <t>ВАЖНО! Минимальный заказ - 10 ТС</t>
  </si>
  <si>
    <t>Формат - А4 горизонтальный. Окончательная цена складывается из стоимости аренды, печати и монтажа/демонтажа</t>
  </si>
  <si>
    <t>ПРИМЕР РАЗМЕЩЕНИЯ ЧЕХЛОВ НА СПИНКАХ ОБЩЕСТВЕННОГО ТРАНСПОРТА</t>
  </si>
  <si>
    <t>СТОИМОСТЬ РАЗМЕЩЕНИЯ "ПОД КЛЮЧ" (Аренда + печать + монтаж)</t>
  </si>
  <si>
    <t xml:space="preserve">Пролонгация </t>
  </si>
  <si>
    <t>Заднего окна</t>
  </si>
  <si>
    <t>Заднего борта</t>
  </si>
  <si>
    <t xml:space="preserve">цена аренды </t>
  </si>
  <si>
    <t>Итого:</t>
  </si>
  <si>
    <r>
      <t>А4 (</t>
    </r>
    <r>
      <rPr>
        <b/>
        <sz val="11"/>
        <color theme="1"/>
        <rFont val="Calibri"/>
        <family val="2"/>
        <charset val="204"/>
        <scheme val="minor"/>
      </rPr>
      <t>вертикал.</t>
    </r>
    <r>
      <rPr>
        <sz val="11"/>
        <color theme="1"/>
        <rFont val="Calibri"/>
        <family val="2"/>
        <charset val="204"/>
        <scheme val="minor"/>
      </rPr>
      <t>)</t>
    </r>
  </si>
  <si>
    <r>
      <t>А3 (</t>
    </r>
    <r>
      <rPr>
        <b/>
        <sz val="11"/>
        <color theme="1"/>
        <rFont val="Calibri"/>
        <family val="2"/>
        <charset val="204"/>
        <scheme val="minor"/>
      </rPr>
      <t>горизонт.</t>
    </r>
    <r>
      <rPr>
        <sz val="11"/>
        <color theme="1"/>
        <rFont val="Calibri"/>
        <family val="2"/>
        <charset val="204"/>
        <scheme val="minor"/>
      </rPr>
      <t>)</t>
    </r>
  </si>
  <si>
    <t>Монтаж/Демонтаж</t>
  </si>
  <si>
    <t>Изготовление, печать</t>
  </si>
  <si>
    <t>Заднее окно (перфорированная пленка, от 3 ТС), цена за 1</t>
  </si>
  <si>
    <t>Задний борт с задним окном ( от трёх ТС), цена за один</t>
  </si>
  <si>
    <t>Задний борт полностью, с задним окном (от 3 ТС), цена за 1</t>
  </si>
  <si>
    <t>АП-6 (ротация):</t>
  </si>
  <si>
    <t>Разработка ролика из материалов Заказчика</t>
  </si>
  <si>
    <t>Полный цикл разработки видеоролика</t>
  </si>
  <si>
    <t>Адаптация видеоролика под тех.требования</t>
  </si>
  <si>
    <t>Доработка/изменение готового видеоролика</t>
  </si>
  <si>
    <t>Стоимость 1 сек. эфира:</t>
  </si>
  <si>
    <t>руб.</t>
  </si>
  <si>
    <t>ХАРАКТЕРИСТИКИ РК</t>
  </si>
  <si>
    <t>нед.</t>
  </si>
  <si>
    <t>Время на линии, в день:</t>
  </si>
  <si>
    <t>час.</t>
  </si>
  <si>
    <t>Срок трансляции РК:</t>
  </si>
  <si>
    <t>(каждые 15 мин)</t>
  </si>
  <si>
    <t>(каждые 10 мин)</t>
  </si>
  <si>
    <t>(каждые 5 мин)</t>
  </si>
  <si>
    <t>Скидка:</t>
  </si>
  <si>
    <t>Длительность ролика, сек.</t>
  </si>
  <si>
    <t>2, 5, 7, 8, 13, 23, 24</t>
  </si>
  <si>
    <t>25,27,28,31,35,36,39</t>
  </si>
  <si>
    <t>26,29,30,32,33,34,37,38</t>
  </si>
  <si>
    <t>ПРИМЕРЫ ДИСПЛЕЕВ</t>
  </si>
  <si>
    <t>Маршруты</t>
  </si>
  <si>
    <t>2, 5, 7, 24</t>
  </si>
  <si>
    <t>Ожидаемая частота показов, раз в час</t>
  </si>
  <si>
    <t>Прогноз кол-ва показов*, шт</t>
  </si>
  <si>
    <t>автобус 110 шт</t>
  </si>
  <si>
    <t>трамвай 10 шт</t>
  </si>
  <si>
    <t>троллейбус 40 шт</t>
  </si>
  <si>
    <t>Тип ТС (160 шт)</t>
  </si>
  <si>
    <t>1, 4, 9, 10, 14, 15, 17, 20</t>
  </si>
  <si>
    <t>Промо брендирование (борта)**</t>
  </si>
  <si>
    <t>Брендируемые маршруты, полное</t>
  </si>
  <si>
    <t>1, 3, 6, 11, 12, 16, 18, 19, 21</t>
  </si>
  <si>
    <t>*Техсопровождение - полная ответственность Исполнителя перед Заказчиком по поддержанию РИМ в надлежащем состоянии, независимо от внешних факторов, в т.ч. повреждения при ДТП
**Маршруты, доступные к промо-брендированию, могут меняться, в зависимости от загруженности</t>
  </si>
  <si>
    <t>Трамвай 2-вагонный</t>
  </si>
  <si>
    <t>Трамвай 1-вагонный</t>
  </si>
  <si>
    <t>2, 3, 4, 5, 9, 11, 12, 16, 17, 20, 21, 24, ротация</t>
  </si>
  <si>
    <t>5, 9, 11, 20, 24, ротация</t>
  </si>
  <si>
    <t>1, 6, 7, 8, 10, 13, 14, 15, 19, 23, 24, ротация</t>
  </si>
  <si>
    <t>7, 8, 10, 14, 19, 23, 24, ротация</t>
  </si>
  <si>
    <t>1-вагонный</t>
  </si>
  <si>
    <t>2-вагонный</t>
  </si>
  <si>
    <t xml:space="preserve">одиночные вагоны: </t>
  </si>
  <si>
    <t xml:space="preserve">двухвагонные составы: </t>
  </si>
  <si>
    <t>цена за аренду + 4000 р./мес (техсопровождение*)</t>
  </si>
  <si>
    <t xml:space="preserve">Троллейбус </t>
  </si>
  <si>
    <t>Электробус (БКМ)</t>
  </si>
  <si>
    <t>25, 27, 29, 30, 32, 35, 38, 39, ротация</t>
  </si>
  <si>
    <t>28, 31, 34, 37, ротация</t>
  </si>
  <si>
    <t>от 6 000 ₽</t>
  </si>
  <si>
    <t>1, 3, 6, 11, 12, 16, 21</t>
  </si>
  <si>
    <t>(каждые 7,5 мин)</t>
  </si>
  <si>
    <t>26, 28, 31, 33, 34, 36, 37</t>
  </si>
  <si>
    <t>Кол-во контактов</t>
  </si>
  <si>
    <t>Брендируемые маршруты, промо</t>
  </si>
  <si>
    <t>*подтвержденная статистика по количеству показов на медиакомплексах в автобусах и трамваях предоставляется в виде ссылки на рекламную кампанию . 
Статистика демонстрации видеороликов в троллейбусах отправляется по факту окончания проката в виде выгрузки из личного кабинета по запросу рекламодателя.
Основной показатель Рекламной Кампании - количество показов.</t>
  </si>
  <si>
    <t>43,49,51,54,57,58,67</t>
  </si>
  <si>
    <t>49,50,57,61,64,71,75,76,90,96</t>
  </si>
  <si>
    <t>49,50,51,61,64,84</t>
  </si>
  <si>
    <t>АП-2:</t>
  </si>
  <si>
    <t>АП-3:</t>
  </si>
  <si>
    <t>АП-6:</t>
  </si>
  <si>
    <t>88,91,97</t>
  </si>
  <si>
    <t>Маршруты автобусов, доступных к брендированию:***</t>
  </si>
  <si>
    <t>* Техсопровождение - полная ответственность Исполнителя перед Заказчиком по поддержанию РИМ в надлежащем состоянии, независимо от внешних факторов, в т.ч. повреждения при ДТП и противоправных действиях третьих лиц</t>
  </si>
  <si>
    <t>** Размещение производится на количество месяцев полного брендирования. Возможно использование ТОЛЬКО при полном брендировании.
*** Автобусы находятся в ротации по маршрутам внутри одного парка. Размещение на конкретном маршруте не гарантируется.
**** Допускается одновременное присутствие 2х рекламодателей на 1 ТС при использовании отдельно формата промо, заднего борта или окна</t>
  </si>
  <si>
    <t>25,49,50,57,58,59,61,64,65,67,69,71,75,76,84,90,96</t>
  </si>
  <si>
    <t>25,49,50,51,57,59,61,64,67,76,84,85,95</t>
  </si>
  <si>
    <t>43,49,51,54,57,58,64,66,67,88,91,97</t>
  </si>
  <si>
    <t>25,43,49,50,51,54,57,58,59,
61,64,65,66,67,69,71,75,76,
84,85,88,90,91,95,96,97</t>
  </si>
  <si>
    <r>
      <rPr>
        <b/>
        <sz val="11"/>
        <color rgb="FFFF0000"/>
        <rFont val="Calibri"/>
        <family val="2"/>
        <charset val="204"/>
        <scheme val="minor"/>
      </rPr>
      <t>25,49,</t>
    </r>
    <r>
      <rPr>
        <sz val="11"/>
        <rFont val="Calibri"/>
        <family val="2"/>
        <charset val="204"/>
        <scheme val="minor"/>
      </rPr>
      <t>50,</t>
    </r>
    <r>
      <rPr>
        <b/>
        <sz val="11"/>
        <color rgb="FFFF0000"/>
        <rFont val="Calibri"/>
        <family val="2"/>
        <charset val="204"/>
        <scheme val="minor"/>
      </rPr>
      <t>57,58,</t>
    </r>
    <r>
      <rPr>
        <sz val="11"/>
        <rFont val="Calibri"/>
        <family val="2"/>
        <charset val="204"/>
        <scheme val="minor"/>
      </rPr>
      <t>59,</t>
    </r>
    <r>
      <rPr>
        <b/>
        <sz val="11"/>
        <color rgb="FFFF0000"/>
        <rFont val="Calibri"/>
        <family val="2"/>
        <charset val="204"/>
        <scheme val="minor"/>
      </rPr>
      <t>61,64,65,67,69,71,75,76,84,90,96</t>
    </r>
  </si>
  <si>
    <r>
      <rPr>
        <b/>
        <sz val="11"/>
        <color rgb="FFFF0000"/>
        <rFont val="Calibri"/>
        <family val="2"/>
        <charset val="204"/>
        <scheme val="minor"/>
      </rPr>
      <t>25,49,50</t>
    </r>
    <r>
      <rPr>
        <sz val="11"/>
        <rFont val="Calibri"/>
        <family val="2"/>
        <charset val="204"/>
        <scheme val="minor"/>
      </rPr>
      <t>,51,57,</t>
    </r>
    <r>
      <rPr>
        <b/>
        <sz val="11"/>
        <color rgb="FFFF0000"/>
        <rFont val="Calibri"/>
        <family val="2"/>
        <charset val="204"/>
        <scheme val="minor"/>
      </rPr>
      <t>59,</t>
    </r>
    <r>
      <rPr>
        <sz val="11"/>
        <rFont val="Calibri"/>
        <family val="2"/>
        <charset val="204"/>
        <scheme val="minor"/>
      </rPr>
      <t>61</t>
    </r>
    <r>
      <rPr>
        <b/>
        <sz val="11"/>
        <color rgb="FFFF0000"/>
        <rFont val="Calibri"/>
        <family val="2"/>
        <charset val="204"/>
        <scheme val="minor"/>
      </rPr>
      <t>,64,</t>
    </r>
    <r>
      <rPr>
        <sz val="11"/>
        <rFont val="Calibri"/>
        <family val="2"/>
        <charset val="204"/>
        <scheme val="minor"/>
      </rPr>
      <t>67</t>
    </r>
    <r>
      <rPr>
        <b/>
        <sz val="11"/>
        <color rgb="FFFF0000"/>
        <rFont val="Calibri"/>
        <family val="2"/>
        <charset val="204"/>
        <scheme val="minor"/>
      </rPr>
      <t>,76,</t>
    </r>
    <r>
      <rPr>
        <sz val="11"/>
        <rFont val="Calibri"/>
        <family val="2"/>
        <charset val="204"/>
        <scheme val="minor"/>
      </rPr>
      <t>84,</t>
    </r>
    <r>
      <rPr>
        <b/>
        <sz val="11"/>
        <color rgb="FFFF0000"/>
        <rFont val="Calibri"/>
        <family val="2"/>
        <charset val="204"/>
        <scheme val="minor"/>
      </rPr>
      <t>85,95</t>
    </r>
  </si>
  <si>
    <r>
      <rPr>
        <b/>
        <sz val="11"/>
        <color rgb="FFFF0000"/>
        <rFont val="Calibri"/>
        <family val="2"/>
        <charset val="204"/>
        <scheme val="minor"/>
      </rPr>
      <t>43,49,51,54,57,58,</t>
    </r>
    <r>
      <rPr>
        <sz val="11"/>
        <rFont val="Calibri"/>
        <family val="2"/>
        <charset val="204"/>
        <scheme val="minor"/>
      </rPr>
      <t>64,</t>
    </r>
    <r>
      <rPr>
        <b/>
        <sz val="11"/>
        <color rgb="FFFF0000"/>
        <rFont val="Calibri"/>
        <family val="2"/>
        <charset val="204"/>
        <scheme val="minor"/>
      </rPr>
      <t>66,67,88,91,97</t>
    </r>
  </si>
  <si>
    <t>ПРАЙС-ЛИСТ НА РАЗМЕЩЕНИЕ РЕКЛАМЫ НА ТРАМВАЯХ В Г. ЕКАТЕРИНБУРГ С 01.01.26г.</t>
  </si>
  <si>
    <t>Срок сдачи: пт до 11.00 на сб, за неделю!</t>
  </si>
  <si>
    <t>Формат - А4 горизонтальный. Окончательная цена складывается из стоимости аренды, печати и монтажа/демонтажа, изготовления макета. Стоимость указана за 1 ТС. ВАЖНО! Минимальный заказ - 10 ТС</t>
  </si>
  <si>
    <t>ПРАЙС-ЛИСТ НА РАЗМЕЩЕНИЕ ВИДЕОРОЛИКОВ В ТРАМВАЯХ, ТРОЛЛЕЙБУСАХ И АВТОБУСАХ В Г. ЕКАТЕРИНБУРГ</t>
  </si>
  <si>
    <t>Стоимость размещения за 4 недели, руб.**</t>
  </si>
  <si>
    <t>**изготовление ролика не входит в стоимость размещения</t>
  </si>
  <si>
    <t>ПРАЙС-ЛИСТ НА РАЗМЕЩЕНИЕ РЕКЛАМЫ В ЧЕХЛАХ В ТРАМВАЯХ, ТРОЛЛЕЙБУСАХ И АВТОБУСАХ В Г. ЕКАТЕРИНБУРГ С 01.01.26г.</t>
  </si>
  <si>
    <t>Срок сдачи: пт до 11.00 на сб, за неделю</t>
  </si>
  <si>
    <t>цена за аренду + 6000 р./мес (техсопровождение*)</t>
  </si>
  <si>
    <t>цена за аренду + 4500 р./мес (техсопровождение*)</t>
  </si>
  <si>
    <t>цена за аренду + 3000 р./мес (техсопровождение*)</t>
  </si>
  <si>
    <t xml:space="preserve">от 15 000 ₽ </t>
  </si>
  <si>
    <t xml:space="preserve">от 30 000 ₽ </t>
  </si>
  <si>
    <t xml:space="preserve">от 60 000 ₽ </t>
  </si>
  <si>
    <t xml:space="preserve">от 7 500 ₽ </t>
  </si>
  <si>
    <t>ПРАЙС-ЛИСТ НА РАЗМЕЩЕНИЕ РЕКЛАМЫ НА ДИЗЕЛЬНЫХ АВТОБУСАХ "НЕФАЗ" (белые) В Г. ЕКАТЕРИНБУРГ</t>
  </si>
  <si>
    <t>ПРАЙС-ЛИСТ НА РАЗМЕЩЕНИЕ РЕКЛАМЫ НА ТРОЛЛЕЙБУСАХ В Г. ЕКАТЕРИНБУРГ</t>
  </si>
  <si>
    <t xml:space="preserve"> + 750 руб./мес.</t>
  </si>
  <si>
    <t xml:space="preserve"> + 450 руб./мес.</t>
  </si>
  <si>
    <t>ПРАЙС-ЛИСТ НА РАЗМЕЩЕНИЕ РЕКЛАМЫ НА АВТОБУСАХ НА ГАЗУ ( "МАЗ" и "НефАЗ", зеленые) В Г.ЕКАТЕРИНБУРГ</t>
  </si>
  <si>
    <t>от 9 000 ₽</t>
  </si>
  <si>
    <t>от 15 000 ₽</t>
  </si>
  <si>
    <t>от 3 000 ₽</t>
  </si>
  <si>
    <r>
      <rPr>
        <b/>
        <sz val="10"/>
        <color theme="1"/>
        <rFont val="Calibri"/>
        <family val="2"/>
        <charset val="204"/>
        <scheme val="minor"/>
      </rPr>
      <t>Листовки - только с плотной, двусторонней пакетной ламинацией.</t>
    </r>
    <r>
      <rPr>
        <sz val="10"/>
        <color theme="1"/>
        <rFont val="Calibri"/>
        <family val="2"/>
        <charset val="204"/>
        <scheme val="minor"/>
      </rPr>
      <t xml:space="preserve"> *Западное депо - оборудованы под листовки, в основном, только "квадратные" вагоны. 
**Многие маршруты автобусов распределены по разным паркам. </t>
    </r>
    <r>
      <rPr>
        <b/>
        <sz val="10"/>
        <color rgb="FFFF0000"/>
        <rFont val="Calibri"/>
        <family val="2"/>
        <charset val="204"/>
        <scheme val="minor"/>
      </rPr>
      <t>Жирным красным шрифтом</t>
    </r>
    <r>
      <rPr>
        <sz val="10"/>
        <color theme="1"/>
        <rFont val="Calibri"/>
        <family val="2"/>
        <charset val="204"/>
        <scheme val="minor"/>
      </rPr>
      <t xml:space="preserve"> выделен маршрут в парках, выпускающих основной объем ТС на нем</t>
    </r>
  </si>
  <si>
    <t>ПРАЙС-ЛИСТ НА РАЗМЕЩЕНИЕ ЛИСТОВОК В ТРАМВАЯХ, ТРОЛЛЕЙБУСАХ И АВТОБУСАХ В Г. ЕКАТЕРИНБУРГ с 01.01.26г.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</si>
</sst>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&quot;₽&quot;_-;\-* #,##0\ &quot;₽&quot;_-;_-* &quot;-&quot;??\ &quot;₽&quot;_-;_-@_-"/>
    <numFmt numFmtId="166" formatCode="_-* #,##0\ _₽_-;\-* #,##0\ _₽_-;_-* &quot;-&quot;??\ _₽_-;_-@_-"/>
    <numFmt numFmtId="167" formatCode="_-* #,##0.0\ &quot;₽&quot;_-;\-* #,##0.0\ &quot;₽&quot;_-;_-* &quot;-&quot;??\ &quot;₽&quot;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B1014"/>
        <bgColor indexed="64"/>
      </patternFill>
    </fill>
    <fill>
      <patternFill patternType="solid">
        <fgColor rgb="FF006CC1"/>
        <bgColor indexed="64"/>
      </patternFill>
    </fill>
    <fill>
      <patternFill patternType="solid">
        <fgColor rgb="FF00A03C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0" xfId="0" applyFont="1" applyFill="1"/>
    <xf numFmtId="0" fontId="5" fillId="4" borderId="0" xfId="0" applyFont="1" applyFill="1"/>
    <xf numFmtId="0" fontId="11" fillId="4" borderId="0" xfId="0" applyFont="1" applyFill="1"/>
    <xf numFmtId="0" fontId="11" fillId="0" borderId="0" xfId="0" applyFont="1"/>
    <xf numFmtId="0" fontId="12" fillId="4" borderId="0" xfId="0" applyFont="1" applyFill="1"/>
    <xf numFmtId="0" fontId="12" fillId="0" borderId="0" xfId="0" applyFont="1"/>
    <xf numFmtId="165" fontId="7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7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65" fontId="8" fillId="0" borderId="1" xfId="1" applyNumberFormat="1" applyFont="1" applyBorder="1" applyAlignment="1">
      <alignment horizontal="center" vertical="center"/>
    </xf>
    <xf numFmtId="0" fontId="13" fillId="0" borderId="0" xfId="0" applyFont="1"/>
    <xf numFmtId="0" fontId="10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7" xfId="0" applyBorder="1" applyAlignment="1">
      <alignment wrapText="1"/>
    </xf>
    <xf numFmtId="0" fontId="12" fillId="3" borderId="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0" xfId="1" applyNumberFormat="1" applyFont="1" applyFill="1" applyBorder="1"/>
    <xf numFmtId="165" fontId="0" fillId="0" borderId="0" xfId="1" applyNumberFormat="1" applyFont="1" applyFill="1" applyBorder="1"/>
    <xf numFmtId="0" fontId="7" fillId="0" borderId="4" xfId="0" applyFont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vertical="center"/>
    </xf>
    <xf numFmtId="165" fontId="8" fillId="0" borderId="10" xfId="1" applyNumberFormat="1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0" fontId="5" fillId="0" borderId="0" xfId="0" applyFont="1"/>
    <xf numFmtId="0" fontId="15" fillId="0" borderId="6" xfId="0" applyFont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vertical="center"/>
    </xf>
    <xf numFmtId="165" fontId="8" fillId="0" borderId="6" xfId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vertical="center"/>
    </xf>
    <xf numFmtId="165" fontId="8" fillId="0" borderId="4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65" fontId="8" fillId="0" borderId="6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5" borderId="14" xfId="1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165" fontId="0" fillId="0" borderId="0" xfId="0" applyNumberFormat="1"/>
    <xf numFmtId="9" fontId="3" fillId="0" borderId="0" xfId="2" applyFont="1"/>
    <xf numFmtId="0" fontId="2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165" fontId="0" fillId="0" borderId="23" xfId="1" applyNumberFormat="1" applyFont="1" applyFill="1" applyBorder="1" applyAlignment="1">
      <alignment horizontal="center"/>
    </xf>
    <xf numFmtId="14" fontId="12" fillId="4" borderId="0" xfId="0" applyNumberFormat="1" applyFont="1" applyFill="1" applyAlignment="1">
      <alignment horizontal="left" wrapText="1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" xfId="0" applyFont="1" applyBorder="1"/>
    <xf numFmtId="2" fontId="0" fillId="0" borderId="0" xfId="0" applyNumberFormat="1"/>
    <xf numFmtId="0" fontId="0" fillId="0" borderId="3" xfId="0" applyBorder="1"/>
    <xf numFmtId="0" fontId="7" fillId="0" borderId="1" xfId="0" applyFont="1" applyBorder="1"/>
    <xf numFmtId="0" fontId="10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67" fontId="0" fillId="0" borderId="0" xfId="0" applyNumberFormat="1"/>
    <xf numFmtId="3" fontId="0" fillId="0" borderId="0" xfId="0" applyNumberFormat="1"/>
    <xf numFmtId="165" fontId="7" fillId="0" borderId="11" xfId="1" applyNumberFormat="1" applyFont="1" applyBorder="1" applyAlignment="1">
      <alignment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4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12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left" vertical="top" wrapText="1"/>
    </xf>
    <xf numFmtId="0" fontId="10" fillId="9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5" fillId="4" borderId="0" xfId="0" applyFont="1" applyFill="1" applyAlignment="1">
      <alignment horizontal="left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23" xfId="1" applyNumberFormat="1" applyFont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9" borderId="1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wrapText="1"/>
    </xf>
    <xf numFmtId="0" fontId="7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65" fontId="0" fillId="0" borderId="3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 vertical="center"/>
    </xf>
    <xf numFmtId="165" fontId="0" fillId="0" borderId="33" xfId="1" applyNumberFormat="1" applyFont="1" applyBorder="1" applyAlignment="1">
      <alignment horizontal="center"/>
    </xf>
    <xf numFmtId="165" fontId="0" fillId="0" borderId="34" xfId="1" applyNumberFormat="1" applyFont="1" applyBorder="1" applyAlignment="1">
      <alignment horizontal="center"/>
    </xf>
    <xf numFmtId="165" fontId="0" fillId="0" borderId="35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5" fontId="0" fillId="0" borderId="12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5" fontId="0" fillId="5" borderId="13" xfId="1" applyNumberFormat="1" applyFont="1" applyFill="1" applyBorder="1" applyAlignment="1">
      <alignment horizontal="center"/>
    </xf>
    <xf numFmtId="165" fontId="0" fillId="5" borderId="14" xfId="1" applyNumberFormat="1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39" xfId="0" applyBorder="1" applyAlignment="1">
      <alignment horizontal="left"/>
    </xf>
    <xf numFmtId="0" fontId="14" fillId="6" borderId="27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left"/>
    </xf>
    <xf numFmtId="0" fontId="23" fillId="0" borderId="39" xfId="0" applyFont="1" applyBorder="1" applyAlignment="1">
      <alignment horizontal="left"/>
    </xf>
    <xf numFmtId="0" fontId="23" fillId="0" borderId="4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43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4" xfId="0" applyFont="1" applyBorder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14" fillId="6" borderId="31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0" fillId="0" borderId="19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5" borderId="21" xfId="1" applyNumberFormat="1" applyFont="1" applyFill="1" applyBorder="1" applyAlignment="1">
      <alignment horizontal="center"/>
    </xf>
    <xf numFmtId="165" fontId="0" fillId="5" borderId="36" xfId="1" applyNumberFormat="1" applyFont="1" applyFill="1" applyBorder="1" applyAlignment="1">
      <alignment horizontal="center"/>
    </xf>
    <xf numFmtId="0" fontId="27" fillId="0" borderId="45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0" fillId="0" borderId="38" xfId="0" applyBorder="1" applyAlignment="1">
      <alignment horizontal="left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9" fontId="0" fillId="0" borderId="6" xfId="2" applyFont="1" applyBorder="1" applyAlignment="1">
      <alignment horizontal="center"/>
    </xf>
    <xf numFmtId="4" fontId="22" fillId="0" borderId="6" xfId="0" applyNumberFormat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2" fillId="3" borderId="3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166" fontId="0" fillId="0" borderId="4" xfId="3" applyNumberFormat="1" applyFont="1" applyBorder="1" applyAlignment="1">
      <alignment horizontal="center"/>
    </xf>
    <xf numFmtId="166" fontId="0" fillId="0" borderId="5" xfId="3" applyNumberFormat="1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2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7" fillId="0" borderId="6" xfId="0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/>
    </xf>
    <xf numFmtId="165" fontId="2" fillId="10" borderId="1" xfId="1" applyNumberFormat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10" borderId="3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</cellXfs>
  <cellStyles count="4">
    <cellStyle name="Денежный" xfId="1" builtinId="4"/>
    <cellStyle name="Обычный" xfId="0" builtinId="0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colors>
    <mruColors>
      <color rgb="FF006CC1"/>
      <color rgb="FF00A03C"/>
      <color rgb="FF00965A"/>
      <color rgb="FFFF6161"/>
      <color rgb="FFCB1014"/>
      <color rgb="FFEEE90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eg"/><Relationship Id="rId4" Type="http://schemas.openxmlformats.org/officeDocument/2006/relationships/image" Target="../media/image6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26</xdr:row>
      <xdr:rowOff>180198</xdr:rowOff>
    </xdr:from>
    <xdr:to>
      <xdr:col>14</xdr:col>
      <xdr:colOff>28574</xdr:colOff>
      <xdr:row>27</xdr:row>
      <xdr:rowOff>2665320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D51EE4-FE1B-AD09-E7E5-8E2608E06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466448"/>
          <a:ext cx="9363074" cy="2751822"/>
        </a:xfrm>
        <a:prstGeom prst="rect">
          <a:avLst/>
        </a:prstGeom>
      </xdr:spPr>
    </xdr:pic>
    <xdr:clientData/>
  </xdr:twoCellAnchor>
  <xdr:oneCellAnchor>
    <xdr:from>
      <xdr:col>0</xdr:col>
      <xdr:colOff>45553</xdr:colOff>
      <xdr:row>27</xdr:row>
      <xdr:rowOff>11179</xdr:rowOff>
    </xdr:from>
    <xdr:ext cx="9317522" cy="5306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553" y="4649854"/>
          <a:ext cx="93175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полного брендирования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:  </a:t>
          </a:r>
          <a:r>
            <a:rPr lang="ru-RU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 брендировании используется вся площадь ТС, в соответствии с техническими</a:t>
          </a:r>
          <a:r>
            <a:rPr lang="ru-RU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ограничениями</a:t>
          </a:r>
          <a:endParaRPr lang="ru-RU" sz="1400">
            <a:effectLst/>
          </a:endParaRPr>
        </a:p>
        <a:p>
          <a:endParaRPr lang="ru-RU" sz="1400" i="1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0</xdr:col>
      <xdr:colOff>9525</xdr:colOff>
      <xdr:row>27</xdr:row>
      <xdr:rowOff>1219200</xdr:rowOff>
    </xdr:from>
    <xdr:ext cx="9363075" cy="54292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5" y="5857875"/>
          <a:ext cx="9363075" cy="542925"/>
        </a:xfrm>
        <a:prstGeom prst="rect">
          <a:avLst/>
        </a:prstGeom>
        <a:solidFill>
          <a:schemeClr val="bg1">
            <a:alpha val="3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промо брендирования:</a:t>
          </a:r>
          <a:r>
            <a:rPr lang="ru-RU" sz="1100" i="1">
              <a:solidFill>
                <a:schemeClr val="bg2">
                  <a:lumMod val="25000"/>
                </a:schemeClr>
              </a:solidFill>
            </a:rPr>
            <a:t> производится монтаж пленки</a:t>
          </a:r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 на левый и правый борт, передняя и задняя части</a:t>
          </a:r>
          <a:r>
            <a:rPr lang="en-US" sz="1100" i="1" baseline="0">
              <a:solidFill>
                <a:schemeClr val="bg2">
                  <a:lumMod val="25000"/>
                </a:schemeClr>
              </a:solidFill>
            </a:rPr>
            <a:t> </a:t>
          </a:r>
          <a:br>
            <a:rPr lang="en-US" sz="1100" i="1" baseline="0">
              <a:solidFill>
                <a:schemeClr val="bg2">
                  <a:lumMod val="25000"/>
                </a:schemeClr>
              </a:solidFill>
            </a:rPr>
          </a:br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красятся в основной фон макета, </a:t>
          </a:r>
          <a:r>
            <a:rPr lang="ru-RU" sz="1200" b="1" i="1" baseline="0">
              <a:solidFill>
                <a:schemeClr val="bg2">
                  <a:lumMod val="25000"/>
                </a:schemeClr>
              </a:solidFill>
            </a:rPr>
            <a:t>остальное остается в штатной окраске (желтых тонов)</a:t>
          </a:r>
        </a:p>
        <a:p>
          <a:endParaRPr lang="ru-RU" sz="1100" i="1" baseline="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314325</xdr:rowOff>
    </xdr:from>
    <xdr:to>
      <xdr:col>12</xdr:col>
      <xdr:colOff>4762</xdr:colOff>
      <xdr:row>22</xdr:row>
      <xdr:rowOff>3324225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584642A-3C29-5DCE-4B84-D9A15B3E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3810000"/>
          <a:ext cx="9405937" cy="3009900"/>
        </a:xfrm>
        <a:prstGeom prst="rect">
          <a:avLst/>
        </a:prstGeom>
      </xdr:spPr>
    </xdr:pic>
    <xdr:clientData/>
  </xdr:twoCellAnchor>
  <xdr:oneCellAnchor>
    <xdr:from>
      <xdr:col>1</xdr:col>
      <xdr:colOff>972944</xdr:colOff>
      <xdr:row>22</xdr:row>
      <xdr:rowOff>251134</xdr:rowOff>
    </xdr:from>
    <xdr:ext cx="2924175" cy="53065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20569" y="3746809"/>
          <a:ext cx="2924175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полного брендирования</a:t>
          </a:r>
        </a:p>
        <a:p>
          <a:pPr algn="r"/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троллейбуса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:</a:t>
          </a:r>
        </a:p>
      </xdr:txBody>
    </xdr:sp>
    <xdr:clientData/>
  </xdr:oneCellAnchor>
  <xdr:oneCellAnchor>
    <xdr:from>
      <xdr:col>8</xdr:col>
      <xdr:colOff>409574</xdr:colOff>
      <xdr:row>22</xdr:row>
      <xdr:rowOff>200025</xdr:rowOff>
    </xdr:from>
    <xdr:ext cx="2652463" cy="156401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734174" y="3695700"/>
          <a:ext cx="2652463" cy="15640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промо брендирования</a:t>
          </a:r>
          <a:r>
            <a:rPr lang="ru-RU" sz="1400" b="0" i="1" baseline="0">
              <a:solidFill>
                <a:schemeClr val="bg2">
                  <a:lumMod val="25000"/>
                </a:schemeClr>
              </a:solidFill>
            </a:rPr>
            <a:t>:</a:t>
          </a:r>
          <a:endParaRPr lang="ru-RU" sz="1400" i="1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>
              <a:solidFill>
                <a:schemeClr val="bg2">
                  <a:lumMod val="25000"/>
                </a:schemeClr>
              </a:solidFill>
            </a:rPr>
            <a:t>производится монтаж пленки</a:t>
          </a:r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 </a:t>
          </a:r>
          <a:endParaRPr lang="en-US" sz="1100" i="1" baseline="0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на левый и правый борта,</a:t>
          </a:r>
          <a:endParaRPr lang="en-US" sz="1100" i="1" baseline="0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 от стекла до "юбки",</a:t>
          </a:r>
          <a:endParaRPr lang="en-US" sz="1100" i="1" baseline="0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 </a:t>
          </a:r>
          <a:r>
            <a:rPr lang="ru-RU" sz="1400" b="1" i="1" baseline="0">
              <a:solidFill>
                <a:schemeClr val="bg2">
                  <a:lumMod val="25000"/>
                </a:schemeClr>
              </a:solidFill>
            </a:rPr>
            <a:t>без окраски</a:t>
          </a:r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. </a:t>
          </a:r>
          <a:endParaRPr lang="en-US" sz="1100" i="1" baseline="0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Штатный цвет "юбки" </a:t>
          </a:r>
          <a:endParaRPr lang="en-US" sz="1100" i="1" baseline="0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и бамперов  голубой, </a:t>
          </a:r>
          <a:endParaRPr lang="en-US" sz="1100" i="1" baseline="0">
            <a:solidFill>
              <a:schemeClr val="bg2">
                <a:lumMod val="25000"/>
              </a:schemeClr>
            </a:solidFill>
          </a:endParaRPr>
        </a:p>
        <a:p>
          <a:pPr algn="r"/>
          <a:r>
            <a:rPr lang="ru-RU" sz="1100" i="1" baseline="0">
              <a:solidFill>
                <a:schemeClr val="bg2">
                  <a:lumMod val="25000"/>
                </a:schemeClr>
              </a:solidFill>
            </a:rPr>
            <a:t>корпуса - белый.</a:t>
          </a:r>
          <a:endParaRPr lang="ru-RU" sz="1100" i="1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</xdr:col>
      <xdr:colOff>115033</xdr:colOff>
      <xdr:row>22</xdr:row>
      <xdr:rowOff>2506541</xdr:rowOff>
    </xdr:from>
    <xdr:ext cx="2924175" cy="5306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8B6BC1-CEAA-4956-8AD4-D73E13334551}"/>
            </a:ext>
          </a:extLst>
        </xdr:cNvPr>
        <xdr:cNvSpPr txBox="1"/>
      </xdr:nvSpPr>
      <xdr:spPr>
        <a:xfrm>
          <a:off x="162658" y="6002216"/>
          <a:ext cx="2924175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полного брендирования</a:t>
          </a:r>
        </a:p>
        <a:p>
          <a:pPr algn="l"/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электробуса (БКМ)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: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695738</xdr:colOff>
      <xdr:row>44</xdr:row>
      <xdr:rowOff>331304</xdr:rowOff>
    </xdr:from>
    <xdr:to>
      <xdr:col>10</xdr:col>
      <xdr:colOff>889551</xdr:colOff>
      <xdr:row>50</xdr:row>
      <xdr:rowOff>140804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931F483-52FD-8081-9787-899C45D5D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115"/>
        <a:stretch/>
      </xdr:blipFill>
      <xdr:spPr>
        <a:xfrm>
          <a:off x="745434" y="10021956"/>
          <a:ext cx="7772400" cy="3387587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14</xdr:row>
      <xdr:rowOff>34373</xdr:rowOff>
    </xdr:from>
    <xdr:to>
      <xdr:col>11</xdr:col>
      <xdr:colOff>753215</xdr:colOff>
      <xdr:row>14</xdr:row>
      <xdr:rowOff>1948898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1330" y="2245830"/>
          <a:ext cx="4611255" cy="19145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14</xdr:row>
      <xdr:rowOff>134179</xdr:rowOff>
    </xdr:from>
    <xdr:to>
      <xdr:col>5</xdr:col>
      <xdr:colOff>841424</xdr:colOff>
      <xdr:row>14</xdr:row>
      <xdr:rowOff>1992611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5" y="2345636"/>
          <a:ext cx="4615809" cy="1858432"/>
        </a:xfrm>
        <a:prstGeom prst="rect">
          <a:avLst/>
        </a:prstGeom>
      </xdr:spPr>
    </xdr:pic>
    <xdr:clientData/>
  </xdr:twoCellAnchor>
  <xdr:twoCellAnchor editAs="oneCell">
    <xdr:from>
      <xdr:col>1</xdr:col>
      <xdr:colOff>627408</xdr:colOff>
      <xdr:row>14</xdr:row>
      <xdr:rowOff>2163415</xdr:rowOff>
    </xdr:from>
    <xdr:to>
      <xdr:col>5</xdr:col>
      <xdr:colOff>365491</xdr:colOff>
      <xdr:row>25</xdr:row>
      <xdr:rowOff>57560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104" y="4374872"/>
          <a:ext cx="3531517" cy="2126558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13</xdr:row>
      <xdr:rowOff>41414</xdr:rowOff>
    </xdr:from>
    <xdr:ext cx="2771775" cy="320125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38100" y="2087218"/>
          <a:ext cx="2771775" cy="320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полного брендирования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:</a:t>
          </a:r>
        </a:p>
      </xdr:txBody>
    </xdr:sp>
    <xdr:clientData/>
  </xdr:oneCellAnchor>
  <xdr:oneCellAnchor>
    <xdr:from>
      <xdr:col>8</xdr:col>
      <xdr:colOff>579783</xdr:colOff>
      <xdr:row>14</xdr:row>
      <xdr:rowOff>0</xdr:rowOff>
    </xdr:from>
    <xdr:ext cx="3051313" cy="311496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6394174" y="2211457"/>
          <a:ext cx="305131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промо брендирования</a:t>
          </a:r>
          <a:r>
            <a:rPr lang="ru-RU" sz="1400" b="0" i="1" baseline="0">
              <a:solidFill>
                <a:schemeClr val="bg2">
                  <a:lumMod val="25000"/>
                </a:schemeClr>
              </a:solidFill>
            </a:rPr>
            <a:t>:****</a:t>
          </a:r>
          <a:endParaRPr lang="ru-RU" sz="1400" i="1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</xdr:col>
      <xdr:colOff>894521</xdr:colOff>
      <xdr:row>44</xdr:row>
      <xdr:rowOff>197537</xdr:rowOff>
    </xdr:from>
    <xdr:ext cx="2874065" cy="349115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944217" y="9888189"/>
          <a:ext cx="2874065" cy="349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полного брендирования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:</a:t>
          </a:r>
        </a:p>
      </xdr:txBody>
    </xdr:sp>
    <xdr:clientData/>
  </xdr:oneCellAnchor>
  <xdr:oneCellAnchor>
    <xdr:from>
      <xdr:col>1</xdr:col>
      <xdr:colOff>844824</xdr:colOff>
      <xdr:row>45</xdr:row>
      <xdr:rowOff>1507433</xdr:rowOff>
    </xdr:from>
    <xdr:ext cx="2958963" cy="311496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894520" y="11620498"/>
          <a:ext cx="2958963" cy="311496"/>
        </a:xfrm>
        <a:prstGeom prst="rect">
          <a:avLst/>
        </a:prstGeom>
        <a:noFill/>
        <a:effectLst>
          <a:outerShdw blurRad="88900" dist="12700" dir="2700000" algn="tl" rotWithShape="0">
            <a:schemeClr val="bg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ru-RU" sz="1400" b="1" i="1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Пример промо брендирования</a:t>
          </a:r>
          <a:r>
            <a:rPr lang="ru-RU" sz="1400" b="0" i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:*</a:t>
          </a:r>
          <a:r>
            <a:rPr lang="en-US" sz="1400" b="0" i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</a:t>
          </a:r>
          <a:r>
            <a:rPr lang="ru-RU" sz="1400" b="0" i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</a:t>
          </a:r>
        </a:p>
      </xdr:txBody>
    </xdr:sp>
    <xdr:clientData/>
  </xdr:oneCellAnchor>
  <xdr:oneCellAnchor>
    <xdr:from>
      <xdr:col>9</xdr:col>
      <xdr:colOff>74543</xdr:colOff>
      <xdr:row>44</xdr:row>
      <xdr:rowOff>210377</xdr:rowOff>
    </xdr:from>
    <xdr:ext cx="2335695" cy="32012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6692347" y="9901029"/>
          <a:ext cx="2335695" cy="320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заднего борта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:</a:t>
          </a:r>
          <a:r>
            <a:rPr lang="en-US" sz="1400" i="1">
              <a:solidFill>
                <a:schemeClr val="bg2">
                  <a:lumMod val="25000"/>
                </a:schemeClr>
              </a:solidFill>
            </a:rPr>
            <a:t>*</a:t>
          </a:r>
          <a:r>
            <a:rPr lang="ru-RU" sz="1400" i="1">
              <a:solidFill>
                <a:schemeClr val="bg2">
                  <a:lumMod val="25000"/>
                </a:schemeClr>
              </a:solidFill>
            </a:rPr>
            <a:t>**</a:t>
          </a:r>
        </a:p>
      </xdr:txBody>
    </xdr:sp>
    <xdr:clientData/>
  </xdr:oneCellAnchor>
  <xdr:oneCellAnchor>
    <xdr:from>
      <xdr:col>0</xdr:col>
      <xdr:colOff>26090</xdr:colOff>
      <xdr:row>14</xdr:row>
      <xdr:rowOff>1974155</xdr:rowOff>
    </xdr:from>
    <xdr:ext cx="4600575" cy="320125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26090" y="4185612"/>
          <a:ext cx="4600575" cy="320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Пример полного брендирования с опцией "3</a:t>
          </a:r>
          <a:r>
            <a:rPr lang="ru-RU" sz="1400" b="1" i="1" baseline="0">
              <a:solidFill>
                <a:schemeClr val="bg2">
                  <a:lumMod val="25000"/>
                </a:schemeClr>
              </a:solidFill>
            </a:rPr>
            <a:t> </a:t>
          </a:r>
          <a:r>
            <a:rPr lang="ru-RU" sz="1400" b="1" i="1">
              <a:solidFill>
                <a:schemeClr val="bg2">
                  <a:lumMod val="25000"/>
                </a:schemeClr>
              </a:solidFill>
            </a:rPr>
            <a:t>окна":</a:t>
          </a:r>
          <a:endParaRPr lang="ru-RU" sz="1400" i="1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5</xdr:col>
      <xdr:colOff>812110</xdr:colOff>
      <xdr:row>14</xdr:row>
      <xdr:rowOff>1784489</xdr:rowOff>
    </xdr:from>
    <xdr:ext cx="4809297" cy="74975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4655240" y="3995946"/>
          <a:ext cx="4809297" cy="749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i="1">
              <a:solidFill>
                <a:schemeClr val="bg2">
                  <a:lumMod val="25000"/>
                </a:schemeClr>
              </a:solidFill>
            </a:rPr>
            <a:t>Промо брендирование: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00" i="1">
              <a:solidFill>
                <a:sysClr val="windowText" lastClr="000000"/>
              </a:solidFill>
            </a:rPr>
            <a:t>производится монтаж пленки</a:t>
          </a:r>
          <a:r>
            <a:rPr lang="ru-RU" sz="1000" i="1" baseline="0">
              <a:solidFill>
                <a:sysClr val="windowText" lastClr="000000"/>
              </a:solidFill>
            </a:rPr>
            <a:t> на левый и правый борта, без дверей, от стекла до технологических люков. Штатный цвет бамперов и "юбки" синий, корпуса - белый. БЕЗ </a:t>
          </a:r>
          <a:r>
            <a:rPr lang="ru-RU" sz="10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заднего борта и </a:t>
          </a:r>
          <a:r>
            <a:rPr lang="ru-RU" sz="1000" i="1" baseline="0">
              <a:solidFill>
                <a:sysClr val="windowText" lastClr="000000"/>
              </a:solidFill>
            </a:rPr>
            <a:t>заходов на стекла.</a:t>
          </a:r>
          <a:endParaRPr lang="ru-RU" sz="1000" i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</xdr:col>
      <xdr:colOff>356151</xdr:colOff>
      <xdr:row>49</xdr:row>
      <xdr:rowOff>51636</xdr:rowOff>
    </xdr:from>
    <xdr:ext cx="7089914" cy="40536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05847" y="13154723"/>
          <a:ext cx="7089914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000" i="1">
              <a:ln>
                <a:noFill/>
              </a:ln>
              <a:solidFill>
                <a:sysClr val="windowText" lastClr="000000"/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Производится монтаж пленки</a:t>
          </a:r>
          <a:r>
            <a:rPr lang="ru-RU" sz="1000" i="1" baseline="0">
              <a:ln>
                <a:noFill/>
              </a:ln>
              <a:solidFill>
                <a:sysClr val="windowText" lastClr="000000"/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 на левый </a:t>
          </a:r>
        </a:p>
        <a:p>
          <a:pPr algn="ctr"/>
          <a:r>
            <a:rPr lang="ru-RU" sz="1000" i="1" baseline="0">
              <a:ln>
                <a:noFill/>
              </a:ln>
              <a:solidFill>
                <a:sysClr val="windowText" lastClr="000000"/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и правый борта, без дверей, от стекла до середины "юбки" у НефАЗа или до низа - у МАЗа. Штатный цвет - зеленый.</a:t>
          </a:r>
          <a:endParaRPr lang="ru-RU" sz="1000" i="1">
            <a:ln>
              <a:noFill/>
            </a:ln>
            <a:solidFill>
              <a:sysClr val="windowText" lastClr="000000"/>
            </a:solidFill>
            <a:effectLst>
              <a:glow rad="63500">
                <a:schemeClr val="bg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0</xdr:colOff>
      <xdr:row>55</xdr:row>
      <xdr:rowOff>157242</xdr:rowOff>
    </xdr:from>
    <xdr:ext cx="4728127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0" y="14403329"/>
          <a:ext cx="472812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100" i="1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</a:t>
          </a:r>
          <a:r>
            <a:rPr lang="en-US" sz="1100" i="1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</a:t>
          </a:r>
          <a:r>
            <a:rPr lang="ru-RU" sz="1100" i="1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*Допускается одновременное присутствие 2х рекламодателей на 1 ТС при использовании отдельно формата промо, заднего борта или окна</a:t>
          </a:r>
        </a:p>
      </xdr:txBody>
    </xdr:sp>
    <xdr:clientData/>
  </xdr:oneCellAnchor>
  <xdr:oneCellAnchor>
    <xdr:from>
      <xdr:col>8</xdr:col>
      <xdr:colOff>314736</xdr:colOff>
      <xdr:row>45</xdr:row>
      <xdr:rowOff>1565410</xdr:rowOff>
    </xdr:from>
    <xdr:ext cx="2958963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F84765E-EBB2-7EDE-7C85-552BFA1BD6D3}"/>
            </a:ext>
          </a:extLst>
        </xdr:cNvPr>
        <xdr:cNvSpPr txBox="1"/>
      </xdr:nvSpPr>
      <xdr:spPr>
        <a:xfrm>
          <a:off x="6153975" y="11678475"/>
          <a:ext cx="2958963" cy="311496"/>
        </a:xfrm>
        <a:prstGeom prst="rect">
          <a:avLst/>
        </a:prstGeom>
        <a:noFill/>
        <a:effectLst>
          <a:outerShdw blurRad="88900" dist="12700" dir="2700000" algn="tl" rotWithShape="0">
            <a:schemeClr val="bg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ru-RU" sz="1400" b="1" i="1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Пример заднего стекла</a:t>
          </a:r>
          <a:r>
            <a:rPr lang="ru-RU" sz="1400" b="0" i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:*</a:t>
          </a:r>
          <a:r>
            <a:rPr lang="en-US" sz="1400" b="0" i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</a:t>
          </a:r>
          <a:r>
            <a:rPr lang="ru-RU" sz="1400" b="0" i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>
                <a:glow rad="63500">
                  <a:schemeClr val="bg1">
                    <a:alpha val="40000"/>
                  </a:schemeClr>
                </a:glow>
              </a:effectLst>
            </a:rPr>
            <a:t>*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104774</xdr:rowOff>
    </xdr:from>
    <xdr:to>
      <xdr:col>13</xdr:col>
      <xdr:colOff>1143000</xdr:colOff>
      <xdr:row>73</xdr:row>
      <xdr:rowOff>154905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F3482A7-A56E-F1AF-F191-3C720E16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05674"/>
          <a:ext cx="9267825" cy="69081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20</xdr:row>
      <xdr:rowOff>157414</xdr:rowOff>
    </xdr:from>
    <xdr:to>
      <xdr:col>44</xdr:col>
      <xdr:colOff>19050</xdr:colOff>
      <xdr:row>21</xdr:row>
      <xdr:rowOff>150370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E4CE1F-C5CB-60F3-AAE8-E9679B70B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4357939"/>
          <a:ext cx="9458326" cy="3155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76200</xdr:rowOff>
    </xdr:from>
    <xdr:to>
      <xdr:col>50</xdr:col>
      <xdr:colOff>162573</xdr:colOff>
      <xdr:row>38</xdr:row>
      <xdr:rowOff>114300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EF7D2E4-B311-AC3F-0DCD-F83A6D867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0"/>
          <a:ext cx="9525648" cy="251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C00000"/>
  </sheetPr>
  <dimension ref="A1:Y28"/>
  <sheetViews>
    <sheetView tabSelected="1" zoomScaleNormal="100" workbookViewId="0">
      <selection activeCell="M20" sqref="M20"/>
    </sheetView>
  </sheetViews>
  <sheetFormatPr defaultColWidth="9" defaultRowHeight="15.75" x14ac:dyDescent="0.25"/>
  <cols>
    <col min="1" max="1" width="0.7109375" style="1" customWidth="1"/>
    <col min="2" max="2" width="12.42578125" style="1" customWidth="1"/>
    <col min="3" max="3" width="9" style="1" customWidth="1"/>
    <col min="4" max="4" width="10.28515625" style="1" customWidth="1"/>
    <col min="5" max="5" width="14.7109375" style="1" customWidth="1"/>
    <col min="6" max="6" width="11.28515625" style="1" customWidth="1"/>
    <col min="7" max="7" width="12.5703125" style="1" customWidth="1"/>
    <col min="8" max="8" width="1.140625" style="1" customWidth="1"/>
    <col min="9" max="9" width="13" style="1" customWidth="1"/>
    <col min="10" max="10" width="8.28515625" style="1" customWidth="1"/>
    <col min="11" max="11" width="10.140625" style="1" customWidth="1"/>
    <col min="12" max="12" width="15.28515625" style="1" customWidth="1"/>
    <col min="13" max="13" width="10.7109375" style="1" customWidth="1"/>
    <col min="14" max="14" width="10.5703125" style="1" customWidth="1"/>
    <col min="15" max="15" width="1.140625" style="1" customWidth="1"/>
    <col min="16" max="16" width="9" style="1"/>
    <col min="17" max="17" width="10.42578125" style="1" bestFit="1" customWidth="1"/>
    <col min="18" max="16384" width="9" style="1"/>
  </cols>
  <sheetData>
    <row r="1" spans="1:25" x14ac:dyDescent="0.25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5" ht="18.75" customHeight="1" x14ac:dyDescent="0.25">
      <c r="A2" s="103" t="s">
        <v>172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25" ht="12.95" customHeight="1" x14ac:dyDescent="0.25">
      <c r="B3" s="17"/>
      <c r="C3" s="17"/>
      <c r="D3" s="17"/>
      <c r="E3" s="17"/>
      <c r="F3" s="17"/>
      <c r="G3" s="17"/>
      <c r="H3" s="3"/>
      <c r="I3" s="3"/>
      <c r="J3" s="3"/>
      <c r="K3" s="3"/>
      <c r="L3" s="3"/>
      <c r="M3" s="3"/>
      <c r="N3" s="3"/>
    </row>
    <row r="4" spans="1:25" ht="18.75" x14ac:dyDescent="0.25">
      <c r="B4" s="113" t="s">
        <v>13</v>
      </c>
      <c r="C4" s="113"/>
      <c r="D4" s="113"/>
      <c r="E4" s="113"/>
      <c r="F4" s="113"/>
      <c r="G4" s="113"/>
      <c r="H4" s="3"/>
      <c r="I4" s="110" t="s">
        <v>129</v>
      </c>
      <c r="J4" s="111"/>
      <c r="K4" s="111"/>
      <c r="L4" s="111"/>
      <c r="M4" s="111"/>
      <c r="N4" s="112"/>
    </row>
    <row r="5" spans="1:25" ht="5.0999999999999996" customHeight="1" x14ac:dyDescent="0.25">
      <c r="B5" s="87"/>
      <c r="C5" s="87"/>
      <c r="D5" s="87"/>
      <c r="E5" s="87"/>
      <c r="F5" s="87"/>
      <c r="G5" s="87"/>
      <c r="I5" s="87"/>
      <c r="J5" s="87"/>
      <c r="K5" s="87"/>
      <c r="L5" s="87"/>
      <c r="M5" s="87"/>
      <c r="N5" s="87"/>
    </row>
    <row r="6" spans="1:25" ht="12.95" customHeight="1" x14ac:dyDescent="0.25">
      <c r="B6" s="113" t="s">
        <v>130</v>
      </c>
      <c r="C6" s="113"/>
      <c r="D6" s="113"/>
      <c r="E6" s="113"/>
      <c r="F6" s="113"/>
      <c r="G6" s="113"/>
      <c r="I6" s="113" t="s">
        <v>153</v>
      </c>
      <c r="J6" s="113"/>
      <c r="K6" s="113"/>
      <c r="L6" s="113"/>
      <c r="M6" s="113"/>
      <c r="N6" s="113"/>
      <c r="R6" s="8"/>
      <c r="S6" s="8"/>
      <c r="T6" s="8"/>
      <c r="U6" s="8"/>
      <c r="V6" s="8"/>
      <c r="W6" s="8"/>
      <c r="X6" s="8"/>
      <c r="Y6" s="8"/>
    </row>
    <row r="7" spans="1:25" ht="12.95" customHeight="1" x14ac:dyDescent="0.25">
      <c r="B7" s="115" t="s">
        <v>141</v>
      </c>
      <c r="C7" s="116"/>
      <c r="D7" s="115" t="s">
        <v>135</v>
      </c>
      <c r="E7" s="117"/>
      <c r="F7" s="117"/>
      <c r="G7" s="116"/>
      <c r="I7" s="107" t="s">
        <v>141</v>
      </c>
      <c r="J7" s="107"/>
      <c r="K7" s="114" t="s">
        <v>136</v>
      </c>
      <c r="L7" s="114"/>
      <c r="M7" s="114"/>
      <c r="N7" s="114"/>
    </row>
    <row r="8" spans="1:25" ht="12.95" customHeight="1" x14ac:dyDescent="0.25">
      <c r="B8" s="115" t="s">
        <v>142</v>
      </c>
      <c r="C8" s="117"/>
      <c r="D8" s="115" t="s">
        <v>137</v>
      </c>
      <c r="E8" s="117"/>
      <c r="F8" s="117"/>
      <c r="G8" s="116"/>
      <c r="I8" s="107" t="s">
        <v>142</v>
      </c>
      <c r="J8" s="107"/>
      <c r="K8" s="107" t="s">
        <v>138</v>
      </c>
      <c r="L8" s="107"/>
      <c r="M8" s="107"/>
      <c r="N8" s="107"/>
    </row>
    <row r="9" spans="1:25" ht="9.9499999999999993" customHeight="1" x14ac:dyDescent="0.25">
      <c r="B9" s="87"/>
      <c r="C9" s="87"/>
      <c r="D9" s="87"/>
      <c r="E9" s="87"/>
      <c r="F9" s="87"/>
      <c r="G9" s="87"/>
      <c r="I9" s="87"/>
      <c r="J9" s="87"/>
      <c r="K9" s="87"/>
      <c r="L9" s="87"/>
      <c r="M9" s="87"/>
      <c r="N9" s="87"/>
    </row>
    <row r="10" spans="1:25" s="6" customFormat="1" ht="15.95" customHeight="1" x14ac:dyDescent="0.3">
      <c r="B10" s="104" t="s">
        <v>0</v>
      </c>
      <c r="C10" s="105"/>
      <c r="D10" s="36" t="s">
        <v>1</v>
      </c>
      <c r="E10" s="36" t="s">
        <v>27</v>
      </c>
      <c r="F10" s="36" t="s">
        <v>3</v>
      </c>
      <c r="G10" s="36" t="s">
        <v>4</v>
      </c>
      <c r="H10" s="5"/>
      <c r="I10" s="104" t="s">
        <v>0</v>
      </c>
      <c r="J10" s="105"/>
      <c r="K10" s="36" t="s">
        <v>1</v>
      </c>
      <c r="L10" s="36" t="s">
        <v>27</v>
      </c>
      <c r="M10" s="36" t="s">
        <v>3</v>
      </c>
      <c r="N10" s="36" t="s">
        <v>4</v>
      </c>
    </row>
    <row r="11" spans="1:25" ht="12.95" customHeight="1" x14ac:dyDescent="0.25">
      <c r="B11" s="108" t="s">
        <v>134</v>
      </c>
      <c r="C11" s="109"/>
      <c r="D11" s="9">
        <v>212940</v>
      </c>
      <c r="E11" s="12">
        <v>132000</v>
      </c>
      <c r="F11" s="12">
        <v>84000</v>
      </c>
      <c r="G11" s="14">
        <f>D11+E11+F$11</f>
        <v>428940</v>
      </c>
      <c r="H11" s="4"/>
      <c r="I11" s="108" t="s">
        <v>134</v>
      </c>
      <c r="J11" s="109"/>
      <c r="K11" s="9">
        <v>161850</v>
      </c>
      <c r="L11" s="12">
        <v>83100</v>
      </c>
      <c r="M11" s="12">
        <f>ROUND(F11*0.6/100,0)*100</f>
        <v>50400</v>
      </c>
      <c r="N11" s="14">
        <f>K11+L$11+M$11</f>
        <v>295350</v>
      </c>
      <c r="Q11" s="72"/>
    </row>
    <row r="12" spans="1:25" ht="12.95" customHeight="1" x14ac:dyDescent="0.25">
      <c r="B12" s="108" t="s">
        <v>133</v>
      </c>
      <c r="C12" s="109"/>
      <c r="D12" s="9">
        <v>298090</v>
      </c>
      <c r="E12" s="12">
        <f>E11*2</f>
        <v>264000</v>
      </c>
      <c r="F12" s="12">
        <f>F11*2</f>
        <v>168000</v>
      </c>
      <c r="G12" s="14">
        <f>D12+E12+F$12</f>
        <v>730090</v>
      </c>
      <c r="H12" s="4"/>
      <c r="I12" s="108" t="s">
        <v>133</v>
      </c>
      <c r="J12" s="109"/>
      <c r="K12" s="9">
        <v>226590</v>
      </c>
      <c r="L12" s="12">
        <v>166200</v>
      </c>
      <c r="M12" s="12">
        <f>M11*2</f>
        <v>100800</v>
      </c>
      <c r="N12" s="14">
        <f>K12+L$12+M$12</f>
        <v>493590</v>
      </c>
    </row>
    <row r="13" spans="1:25" ht="3.95" customHeight="1" x14ac:dyDescent="0.25">
      <c r="B13" s="106"/>
      <c r="C13" s="106"/>
      <c r="D13" s="13"/>
      <c r="E13" s="13"/>
      <c r="F13" s="13"/>
      <c r="G13" s="18"/>
      <c r="H13" s="3"/>
      <c r="I13" s="3"/>
      <c r="J13" s="3"/>
      <c r="K13" s="2"/>
      <c r="L13" s="2"/>
      <c r="M13" s="2"/>
      <c r="N13" s="15"/>
    </row>
    <row r="14" spans="1:25" s="6" customFormat="1" ht="15.95" customHeight="1" x14ac:dyDescent="0.3">
      <c r="B14" s="104" t="s">
        <v>5</v>
      </c>
      <c r="C14" s="105"/>
      <c r="D14" s="36" t="s">
        <v>1</v>
      </c>
      <c r="E14" s="36" t="str">
        <f>E10</f>
        <v>Материалы</v>
      </c>
      <c r="F14" s="36" t="s">
        <v>3</v>
      </c>
      <c r="G14" s="36" t="s">
        <v>4</v>
      </c>
      <c r="H14" s="5"/>
      <c r="I14" s="104" t="s">
        <v>5</v>
      </c>
      <c r="J14" s="105"/>
      <c r="K14" s="36" t="s">
        <v>1</v>
      </c>
      <c r="L14" s="36" t="str">
        <f>L10</f>
        <v>Материалы</v>
      </c>
      <c r="M14" s="36" t="s">
        <v>3</v>
      </c>
      <c r="N14" s="36" t="s">
        <v>4</v>
      </c>
    </row>
    <row r="15" spans="1:25" ht="12.95" customHeight="1" x14ac:dyDescent="0.25">
      <c r="B15" s="108" t="s">
        <v>134</v>
      </c>
      <c r="C15" s="109"/>
      <c r="D15" s="9">
        <f>ROUND(D11*0.93*2/100,0)*100</f>
        <v>396100</v>
      </c>
      <c r="E15" s="12">
        <f>E11</f>
        <v>132000</v>
      </c>
      <c r="F15" s="12">
        <v>95250</v>
      </c>
      <c r="G15" s="14">
        <f>D15+E15+F15</f>
        <v>623350</v>
      </c>
      <c r="H15" s="4"/>
      <c r="I15" s="108" t="s">
        <v>134</v>
      </c>
      <c r="J15" s="109"/>
      <c r="K15" s="9">
        <v>301080</v>
      </c>
      <c r="L15" s="12">
        <f>L11</f>
        <v>83100</v>
      </c>
      <c r="M15" s="12">
        <v>59400</v>
      </c>
      <c r="N15" s="14">
        <f>K15+L$15+M$15</f>
        <v>443580</v>
      </c>
    </row>
    <row r="16" spans="1:25" ht="12.95" customHeight="1" x14ac:dyDescent="0.25">
      <c r="B16" s="108" t="s">
        <v>133</v>
      </c>
      <c r="C16" s="109"/>
      <c r="D16" s="9">
        <v>554450</v>
      </c>
      <c r="E16" s="12">
        <f>E12</f>
        <v>264000</v>
      </c>
      <c r="F16" s="12">
        <v>186000</v>
      </c>
      <c r="G16" s="14">
        <f>D16+E16+F16</f>
        <v>1004450</v>
      </c>
      <c r="H16" s="4"/>
      <c r="I16" s="108" t="s">
        <v>133</v>
      </c>
      <c r="J16" s="109"/>
      <c r="K16" s="9">
        <v>421460</v>
      </c>
      <c r="L16" s="12">
        <f>L12</f>
        <v>166200</v>
      </c>
      <c r="M16" s="12">
        <v>114300</v>
      </c>
      <c r="N16" s="14">
        <f>K16+L$16+M$16</f>
        <v>701960</v>
      </c>
    </row>
    <row r="17" spans="2:23" ht="3.95" customHeight="1" x14ac:dyDescent="0.25">
      <c r="B17" s="106"/>
      <c r="C17" s="106"/>
      <c r="D17" s="13"/>
      <c r="E17" s="13"/>
      <c r="F17" s="13"/>
      <c r="G17" s="18"/>
      <c r="H17" s="3"/>
      <c r="I17" s="3"/>
      <c r="J17" s="3"/>
      <c r="K17" s="2"/>
      <c r="L17" s="2"/>
      <c r="M17" s="2"/>
      <c r="N17" s="15"/>
    </row>
    <row r="18" spans="2:23" s="8" customFormat="1" ht="15.95" customHeight="1" x14ac:dyDescent="0.3">
      <c r="B18" s="104" t="s">
        <v>6</v>
      </c>
      <c r="C18" s="105"/>
      <c r="D18" s="36" t="s">
        <v>1</v>
      </c>
      <c r="E18" s="36" t="str">
        <f>E10</f>
        <v>Материалы</v>
      </c>
      <c r="F18" s="36" t="s">
        <v>3</v>
      </c>
      <c r="G18" s="36" t="s">
        <v>4</v>
      </c>
      <c r="H18" s="7"/>
      <c r="I18" s="104" t="s">
        <v>6</v>
      </c>
      <c r="J18" s="105"/>
      <c r="K18" s="36" t="s">
        <v>1</v>
      </c>
      <c r="L18" s="36" t="str">
        <f>L10</f>
        <v>Материалы</v>
      </c>
      <c r="M18" s="36" t="s">
        <v>3</v>
      </c>
      <c r="N18" s="36" t="s">
        <v>4</v>
      </c>
    </row>
    <row r="19" spans="2:23" ht="12.95" customHeight="1" x14ac:dyDescent="0.25">
      <c r="B19" s="108" t="s">
        <v>134</v>
      </c>
      <c r="C19" s="109"/>
      <c r="D19" s="9">
        <v>638820</v>
      </c>
      <c r="E19" s="12">
        <f>E11</f>
        <v>132000</v>
      </c>
      <c r="F19" s="12">
        <v>117750</v>
      </c>
      <c r="G19" s="14">
        <f>D19+E19+F19</f>
        <v>888570</v>
      </c>
      <c r="H19" s="4"/>
      <c r="I19" s="108" t="s">
        <v>134</v>
      </c>
      <c r="J19" s="109"/>
      <c r="K19" s="9">
        <v>485550</v>
      </c>
      <c r="L19" s="12">
        <f>L11</f>
        <v>83100</v>
      </c>
      <c r="M19" s="12">
        <v>77400</v>
      </c>
      <c r="N19" s="14">
        <f>K19+L$19+M$19</f>
        <v>646050</v>
      </c>
    </row>
    <row r="20" spans="2:23" ht="12.95" customHeight="1" x14ac:dyDescent="0.25">
      <c r="B20" s="108" t="s">
        <v>133</v>
      </c>
      <c r="C20" s="109"/>
      <c r="D20" s="9">
        <v>894270</v>
      </c>
      <c r="E20" s="12">
        <f>E12</f>
        <v>264000</v>
      </c>
      <c r="F20" s="12">
        <v>222000</v>
      </c>
      <c r="G20" s="14">
        <f>D20+E20+F20</f>
        <v>1380270</v>
      </c>
      <c r="H20" s="4"/>
      <c r="I20" s="108" t="s">
        <v>133</v>
      </c>
      <c r="J20" s="109"/>
      <c r="K20" s="9">
        <v>679770</v>
      </c>
      <c r="L20" s="12">
        <f>L12</f>
        <v>166200</v>
      </c>
      <c r="M20" s="12">
        <v>141300</v>
      </c>
      <c r="N20" s="14">
        <f>K20+L$20+M$20</f>
        <v>987270</v>
      </c>
    </row>
    <row r="21" spans="2:23" ht="15.95" customHeight="1" x14ac:dyDescent="0.25">
      <c r="B21" s="60"/>
      <c r="C21" s="60"/>
      <c r="D21" s="47"/>
      <c r="E21" s="47"/>
      <c r="F21" s="47"/>
      <c r="G21" s="61"/>
      <c r="H21" s="4"/>
      <c r="I21" s="34"/>
      <c r="J21" s="34"/>
      <c r="K21" s="50"/>
      <c r="L21" s="50"/>
      <c r="M21" s="50"/>
      <c r="N21" s="48"/>
    </row>
    <row r="22" spans="2:23" ht="15" customHeight="1" x14ac:dyDescent="0.25">
      <c r="B22" s="113" t="s">
        <v>16</v>
      </c>
      <c r="C22" s="113"/>
      <c r="D22" s="113"/>
      <c r="E22" s="113"/>
      <c r="F22" s="113"/>
      <c r="G22" s="113"/>
      <c r="H22" s="10"/>
      <c r="I22" s="113" t="s">
        <v>17</v>
      </c>
      <c r="J22" s="113"/>
      <c r="K22" s="113"/>
      <c r="L22" s="113"/>
      <c r="M22" s="113"/>
      <c r="N22" s="113"/>
    </row>
    <row r="23" spans="2:23" ht="12.95" customHeight="1" x14ac:dyDescent="0.25">
      <c r="B23" s="95" t="s">
        <v>139</v>
      </c>
      <c r="C23" s="119" t="s">
        <v>143</v>
      </c>
      <c r="D23" s="119"/>
      <c r="E23" s="119"/>
      <c r="F23" s="119"/>
      <c r="G23" s="119"/>
      <c r="I23" s="97" t="s">
        <v>139</v>
      </c>
      <c r="J23" s="120" t="s">
        <v>182</v>
      </c>
      <c r="K23" s="121"/>
      <c r="L23" s="121"/>
      <c r="M23" s="121"/>
      <c r="N23" s="122"/>
    </row>
    <row r="24" spans="2:23" ht="12.95" customHeight="1" x14ac:dyDescent="0.25">
      <c r="B24" s="96" t="s">
        <v>140</v>
      </c>
      <c r="C24" s="119" t="s">
        <v>180</v>
      </c>
      <c r="D24" s="119"/>
      <c r="E24" s="119"/>
      <c r="F24" s="119"/>
      <c r="G24" s="119"/>
      <c r="I24" s="96" t="s">
        <v>140</v>
      </c>
      <c r="J24" s="120" t="s">
        <v>181</v>
      </c>
      <c r="K24" s="121"/>
      <c r="L24" s="121"/>
      <c r="M24" s="121"/>
      <c r="N24" s="122"/>
    </row>
    <row r="25" spans="2:23" ht="5.25" customHeight="1" x14ac:dyDescent="0.25">
      <c r="B25" s="60"/>
      <c r="C25" s="60"/>
      <c r="D25" s="47"/>
      <c r="E25" s="47"/>
      <c r="F25" s="47"/>
      <c r="G25" s="61"/>
      <c r="H25" s="4"/>
      <c r="I25" s="60"/>
      <c r="J25" s="60"/>
      <c r="K25" s="47"/>
      <c r="L25" s="47"/>
      <c r="M25" s="47"/>
      <c r="N25" s="61"/>
    </row>
    <row r="26" spans="2:23" ht="12" customHeight="1" x14ac:dyDescent="0.25">
      <c r="B26" s="118" t="s">
        <v>132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2:23" ht="21" customHeight="1" x14ac:dyDescent="0.25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W27" s="101"/>
    </row>
    <row r="28" spans="2:23" ht="216" customHeight="1" x14ac:dyDescent="0.25">
      <c r="H28" s="3"/>
      <c r="I28" s="3"/>
      <c r="J28" s="3"/>
      <c r="K28" s="3"/>
      <c r="L28" s="3"/>
      <c r="M28" s="3"/>
    </row>
  </sheetData>
  <mergeCells count="41">
    <mergeCell ref="J24:N24"/>
    <mergeCell ref="B22:G22"/>
    <mergeCell ref="B15:C15"/>
    <mergeCell ref="B20:C20"/>
    <mergeCell ref="D8:G8"/>
    <mergeCell ref="I15:J15"/>
    <mergeCell ref="I16:J16"/>
    <mergeCell ref="B14:C14"/>
    <mergeCell ref="B26:N27"/>
    <mergeCell ref="B12:C12"/>
    <mergeCell ref="B11:C11"/>
    <mergeCell ref="I22:N22"/>
    <mergeCell ref="B17:C17"/>
    <mergeCell ref="B16:C16"/>
    <mergeCell ref="I18:J18"/>
    <mergeCell ref="I19:J19"/>
    <mergeCell ref="I20:J20"/>
    <mergeCell ref="C23:G23"/>
    <mergeCell ref="C24:G24"/>
    <mergeCell ref="J23:N23"/>
    <mergeCell ref="I14:J14"/>
    <mergeCell ref="I11:J11"/>
    <mergeCell ref="I12:J12"/>
    <mergeCell ref="B19:C19"/>
    <mergeCell ref="B18:C18"/>
    <mergeCell ref="B1:N1"/>
    <mergeCell ref="A2:N2"/>
    <mergeCell ref="B10:C10"/>
    <mergeCell ref="B13:C13"/>
    <mergeCell ref="I8:J8"/>
    <mergeCell ref="I7:J7"/>
    <mergeCell ref="I4:N4"/>
    <mergeCell ref="B4:G4"/>
    <mergeCell ref="I6:N6"/>
    <mergeCell ref="B6:G6"/>
    <mergeCell ref="K7:N7"/>
    <mergeCell ref="K8:N8"/>
    <mergeCell ref="I10:J10"/>
    <mergeCell ref="B7:C7"/>
    <mergeCell ref="D7:G7"/>
    <mergeCell ref="B8:C8"/>
  </mergeCells>
  <pageMargins left="0.23622047244094491" right="0.23622047244094491" top="0.19685039370078741" bottom="0.15748031496062992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6CC1"/>
  </sheetPr>
  <dimension ref="B1:O26"/>
  <sheetViews>
    <sheetView topLeftCell="A16" zoomScaleNormal="100" workbookViewId="0">
      <selection activeCell="O10" sqref="O10"/>
    </sheetView>
  </sheetViews>
  <sheetFormatPr defaultColWidth="9" defaultRowHeight="15.75" x14ac:dyDescent="0.25"/>
  <cols>
    <col min="1" max="1" width="0.7109375" style="1" customWidth="1"/>
    <col min="2" max="2" width="22.85546875" style="1" customWidth="1"/>
    <col min="3" max="3" width="10.42578125" style="1" customWidth="1"/>
    <col min="4" max="4" width="15.140625" style="1" customWidth="1"/>
    <col min="5" max="5" width="11.5703125" style="1" customWidth="1"/>
    <col min="6" max="6" width="11.7109375" style="1" customWidth="1"/>
    <col min="7" max="7" width="1.140625" style="1" customWidth="1"/>
    <col min="8" max="8" width="21.28515625" style="1" customWidth="1"/>
    <col min="9" max="9" width="10.42578125" style="1" customWidth="1"/>
    <col min="10" max="10" width="14.42578125" style="1" customWidth="1"/>
    <col min="11" max="11" width="10.42578125" style="1" customWidth="1"/>
    <col min="12" max="12" width="11.5703125" style="1" customWidth="1"/>
    <col min="13" max="13" width="1.28515625" style="1" customWidth="1"/>
    <col min="14" max="16384" width="9" style="1"/>
  </cols>
  <sheetData>
    <row r="1" spans="2:15" ht="16.5" customHeight="1" x14ac:dyDescent="0.25">
      <c r="B1" s="133" t="s">
        <v>188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2:15" ht="6.75" customHeight="1" x14ac:dyDescent="0.25">
      <c r="B2" s="17"/>
      <c r="C2" s="17"/>
      <c r="D2" s="17"/>
      <c r="E2" s="17"/>
      <c r="F2" s="17"/>
      <c r="G2" s="3"/>
      <c r="H2" s="3"/>
      <c r="I2" s="3"/>
      <c r="J2" s="3"/>
      <c r="K2" s="3"/>
      <c r="L2" s="3"/>
    </row>
    <row r="3" spans="2:15" ht="18.75" x14ac:dyDescent="0.25">
      <c r="B3" s="123" t="s">
        <v>13</v>
      </c>
      <c r="C3" s="123"/>
      <c r="D3" s="123"/>
      <c r="E3" s="123"/>
      <c r="F3" s="123"/>
      <c r="G3" s="3"/>
      <c r="H3" s="123" t="s">
        <v>129</v>
      </c>
      <c r="I3" s="123"/>
      <c r="J3" s="123"/>
      <c r="K3" s="123"/>
      <c r="L3" s="123"/>
    </row>
    <row r="4" spans="2:15" ht="5.0999999999999996" customHeight="1" x14ac:dyDescent="0.25">
      <c r="B4" s="98"/>
      <c r="C4" s="98"/>
      <c r="D4" s="98"/>
      <c r="E4" s="98"/>
      <c r="F4" s="98"/>
      <c r="H4" s="98"/>
      <c r="I4" s="98"/>
      <c r="J4" s="98"/>
      <c r="K4" s="98"/>
      <c r="L4" s="98"/>
    </row>
    <row r="5" spans="2:15" ht="12.95" customHeight="1" x14ac:dyDescent="0.25">
      <c r="B5" s="127" t="s">
        <v>130</v>
      </c>
      <c r="C5" s="128"/>
      <c r="D5" s="128"/>
      <c r="E5" s="128"/>
      <c r="F5" s="129"/>
      <c r="H5" s="127" t="s">
        <v>153</v>
      </c>
      <c r="I5" s="128"/>
      <c r="J5" s="128"/>
      <c r="K5" s="128"/>
      <c r="L5" s="129"/>
    </row>
    <row r="6" spans="2:15" ht="12.95" customHeight="1" x14ac:dyDescent="0.25">
      <c r="B6" s="86" t="s">
        <v>144</v>
      </c>
      <c r="C6" s="107" t="s">
        <v>146</v>
      </c>
      <c r="D6" s="107"/>
      <c r="E6" s="107"/>
      <c r="F6" s="107"/>
      <c r="H6" s="86" t="s">
        <v>144</v>
      </c>
      <c r="I6" s="107" t="s">
        <v>146</v>
      </c>
      <c r="J6" s="107"/>
      <c r="K6" s="107"/>
      <c r="L6" s="107"/>
    </row>
    <row r="7" spans="2:15" ht="12.95" customHeight="1" x14ac:dyDescent="0.25">
      <c r="B7" s="86" t="s">
        <v>145</v>
      </c>
      <c r="C7" s="107" t="s">
        <v>147</v>
      </c>
      <c r="D7" s="107"/>
      <c r="E7" s="107"/>
      <c r="F7" s="107"/>
      <c r="H7" s="98"/>
      <c r="I7" s="98"/>
      <c r="J7" s="98"/>
      <c r="K7" s="98"/>
      <c r="L7" s="98"/>
    </row>
    <row r="8" spans="2:15" ht="9.9499999999999993" customHeigh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</row>
    <row r="9" spans="2:15" s="6" customFormat="1" ht="15.95" customHeight="1" x14ac:dyDescent="0.3">
      <c r="B9" s="16" t="s">
        <v>0</v>
      </c>
      <c r="C9" s="36" t="s">
        <v>1</v>
      </c>
      <c r="D9" s="36" t="str">
        <f>ТРАМВАИ!E10</f>
        <v>Материалы</v>
      </c>
      <c r="E9" s="36" t="s">
        <v>3</v>
      </c>
      <c r="F9" s="36" t="s">
        <v>4</v>
      </c>
      <c r="G9" s="5"/>
      <c r="H9" s="16" t="s">
        <v>0</v>
      </c>
      <c r="I9" s="36" t="s">
        <v>1</v>
      </c>
      <c r="J9" s="36" t="str">
        <f>ТРАМВАИ!L10</f>
        <v>Материалы</v>
      </c>
      <c r="K9" s="36" t="s">
        <v>3</v>
      </c>
      <c r="L9" s="36" t="s">
        <v>4</v>
      </c>
    </row>
    <row r="10" spans="2:15" ht="12.95" customHeight="1" x14ac:dyDescent="0.25">
      <c r="B10" s="67" t="s">
        <v>144</v>
      </c>
      <c r="C10" s="9">
        <v>142610</v>
      </c>
      <c r="D10" s="12">
        <v>101700</v>
      </c>
      <c r="E10" s="12">
        <f>ROUND(ТРАМВАИ!F11*0.8/100,0)*100</f>
        <v>67200</v>
      </c>
      <c r="F10" s="14">
        <f>C10+D10+E$10</f>
        <v>311510</v>
      </c>
      <c r="G10" s="4"/>
      <c r="H10" s="67" t="s">
        <v>144</v>
      </c>
      <c r="I10" s="9">
        <v>108420</v>
      </c>
      <c r="J10" s="12">
        <v>61050</v>
      </c>
      <c r="K10" s="12">
        <v>40350</v>
      </c>
      <c r="L10" s="14">
        <f>I10+J$10+K$10</f>
        <v>209820</v>
      </c>
    </row>
    <row r="11" spans="2:15" ht="12.95" customHeight="1" x14ac:dyDescent="0.25">
      <c r="B11" s="67" t="s">
        <v>145</v>
      </c>
      <c r="C11" s="9">
        <v>285220</v>
      </c>
      <c r="D11" s="12">
        <v>108750</v>
      </c>
      <c r="E11" s="91">
        <f>E10</f>
        <v>67200</v>
      </c>
      <c r="F11" s="14">
        <f>C11+D11+E11</f>
        <v>461170</v>
      </c>
      <c r="G11" s="51"/>
      <c r="H11" s="60"/>
      <c r="I11" s="53"/>
      <c r="J11" s="54"/>
      <c r="K11" s="54"/>
      <c r="L11" s="55"/>
      <c r="O11" s="72"/>
    </row>
    <row r="12" spans="2:15" ht="9.9499999999999993" customHeight="1" x14ac:dyDescent="0.25">
      <c r="B12" s="13"/>
      <c r="C12" s="13"/>
      <c r="D12" s="13"/>
      <c r="E12" s="2"/>
      <c r="F12" s="15"/>
      <c r="I12" s="2"/>
      <c r="J12" s="2"/>
      <c r="K12" s="2"/>
      <c r="L12" s="15"/>
    </row>
    <row r="13" spans="2:15" s="6" customFormat="1" ht="15.95" customHeight="1" x14ac:dyDescent="0.3">
      <c r="B13" s="16" t="s">
        <v>5</v>
      </c>
      <c r="C13" s="36" t="s">
        <v>1</v>
      </c>
      <c r="D13" s="36" t="str">
        <f>D9</f>
        <v>Материалы</v>
      </c>
      <c r="E13" s="36" t="s">
        <v>3</v>
      </c>
      <c r="F13" s="36" t="s">
        <v>4</v>
      </c>
      <c r="H13" s="16" t="s">
        <v>5</v>
      </c>
      <c r="I13" s="36" t="s">
        <v>1</v>
      </c>
      <c r="J13" s="36" t="str">
        <f>J9</f>
        <v>Материалы</v>
      </c>
      <c r="K13" s="36" t="s">
        <v>3</v>
      </c>
      <c r="L13" s="36" t="s">
        <v>4</v>
      </c>
    </row>
    <row r="14" spans="2:15" ht="12.95" customHeight="1" x14ac:dyDescent="0.25">
      <c r="B14" s="67" t="s">
        <v>144</v>
      </c>
      <c r="C14" s="9">
        <v>265200</v>
      </c>
      <c r="D14" s="12">
        <f>D10</f>
        <v>101700</v>
      </c>
      <c r="E14" s="12">
        <v>78450</v>
      </c>
      <c r="F14" s="14">
        <f>C14+D14+E14</f>
        <v>445350</v>
      </c>
      <c r="G14" s="51"/>
      <c r="H14" s="67" t="s">
        <v>144</v>
      </c>
      <c r="I14" s="9">
        <v>201630</v>
      </c>
      <c r="J14" s="12">
        <f>J10</f>
        <v>61050</v>
      </c>
      <c r="K14" s="12">
        <v>49350</v>
      </c>
      <c r="L14" s="14">
        <f>I14+J$14+K$14</f>
        <v>312030</v>
      </c>
    </row>
    <row r="15" spans="2:15" ht="12.95" customHeight="1" x14ac:dyDescent="0.25">
      <c r="B15" s="67" t="s">
        <v>145</v>
      </c>
      <c r="C15" s="9">
        <v>530530</v>
      </c>
      <c r="D15" s="12">
        <f>D11</f>
        <v>108750</v>
      </c>
      <c r="E15" s="12">
        <v>78450</v>
      </c>
      <c r="F15" s="14">
        <f>C15+D15+E15</f>
        <v>717730</v>
      </c>
      <c r="G15" s="51"/>
      <c r="I15" s="53"/>
      <c r="J15" s="54"/>
      <c r="K15" s="54"/>
      <c r="L15" s="55"/>
    </row>
    <row r="16" spans="2:15" ht="9.9499999999999993" customHeight="1" x14ac:dyDescent="0.25">
      <c r="B16" s="13"/>
      <c r="C16" s="13"/>
      <c r="D16" s="13"/>
      <c r="E16" s="2"/>
      <c r="F16" s="15"/>
      <c r="I16" s="2"/>
      <c r="J16" s="2"/>
      <c r="K16" s="2"/>
      <c r="L16" s="15"/>
    </row>
    <row r="17" spans="2:12" s="8" customFormat="1" ht="15.95" customHeight="1" x14ac:dyDescent="0.3">
      <c r="B17" s="16" t="s">
        <v>6</v>
      </c>
      <c r="C17" s="36" t="s">
        <v>1</v>
      </c>
      <c r="D17" s="36" t="str">
        <f>D13</f>
        <v>Материалы</v>
      </c>
      <c r="E17" s="36" t="s">
        <v>3</v>
      </c>
      <c r="F17" s="36" t="s">
        <v>4</v>
      </c>
      <c r="H17" s="16" t="s">
        <v>6</v>
      </c>
      <c r="I17" s="36" t="s">
        <v>1</v>
      </c>
      <c r="J17" s="36" t="str">
        <f>J9</f>
        <v>Материалы</v>
      </c>
      <c r="K17" s="36" t="s">
        <v>3</v>
      </c>
      <c r="L17" s="36" t="s">
        <v>4</v>
      </c>
    </row>
    <row r="18" spans="2:12" ht="12.95" customHeight="1" x14ac:dyDescent="0.25">
      <c r="B18" s="67" t="s">
        <v>144</v>
      </c>
      <c r="C18" s="12">
        <v>427830</v>
      </c>
      <c r="D18" s="12">
        <f>D14</f>
        <v>101700</v>
      </c>
      <c r="E18" s="12">
        <v>100950</v>
      </c>
      <c r="F18" s="14">
        <f>C18+D18+E18</f>
        <v>630480</v>
      </c>
      <c r="G18" s="51"/>
      <c r="H18" s="67" t="s">
        <v>144</v>
      </c>
      <c r="I18" s="12">
        <v>325260</v>
      </c>
      <c r="J18" s="12">
        <f>J10</f>
        <v>61050</v>
      </c>
      <c r="K18" s="12">
        <v>67350</v>
      </c>
      <c r="L18" s="14">
        <f>I18+J$18+K$18</f>
        <v>453660</v>
      </c>
    </row>
    <row r="19" spans="2:12" ht="12.95" customHeight="1" x14ac:dyDescent="0.25">
      <c r="B19" s="67" t="s">
        <v>145</v>
      </c>
      <c r="C19" s="12">
        <v>855660</v>
      </c>
      <c r="D19" s="12">
        <f>D11</f>
        <v>108750</v>
      </c>
      <c r="E19" s="12">
        <v>100950</v>
      </c>
      <c r="F19" s="14">
        <f>C19+D19+E19</f>
        <v>1065360</v>
      </c>
      <c r="G19" s="51"/>
      <c r="H19" s="60"/>
      <c r="I19" s="53"/>
      <c r="J19" s="54"/>
      <c r="K19" s="54"/>
      <c r="L19" s="55"/>
    </row>
    <row r="20" spans="2:12" ht="9.9499999999999993" customHeight="1" x14ac:dyDescent="0.25">
      <c r="B20" s="60"/>
      <c r="C20" s="47"/>
      <c r="D20" s="47"/>
      <c r="E20" s="47"/>
      <c r="F20" s="61"/>
      <c r="G20" s="51"/>
    </row>
    <row r="21" spans="2:12" ht="15" customHeight="1" x14ac:dyDescent="0.25">
      <c r="B21" s="123" t="s">
        <v>16</v>
      </c>
      <c r="C21" s="123"/>
      <c r="D21" s="123"/>
      <c r="E21" s="123"/>
      <c r="F21" s="123"/>
      <c r="G21" s="10"/>
      <c r="H21" s="123" t="s">
        <v>17</v>
      </c>
      <c r="I21" s="123"/>
      <c r="J21" s="123"/>
      <c r="K21" s="123"/>
      <c r="L21" s="123"/>
    </row>
    <row r="22" spans="2:12" ht="12.95" customHeight="1" x14ac:dyDescent="0.25">
      <c r="B22" s="131" t="s">
        <v>180</v>
      </c>
      <c r="C22" s="131"/>
      <c r="D22" s="131"/>
      <c r="E22" s="131"/>
      <c r="F22" s="131"/>
      <c r="H22" s="131" t="s">
        <v>181</v>
      </c>
      <c r="I22" s="131"/>
      <c r="J22" s="131"/>
      <c r="K22" s="131"/>
      <c r="L22" s="131"/>
    </row>
    <row r="23" spans="2:12" ht="262.5" customHeight="1" x14ac:dyDescent="0.25">
      <c r="B23" s="118" t="s">
        <v>132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2:12" ht="14.1" customHeight="1" x14ac:dyDescent="0.25">
      <c r="B24" s="124" t="s">
        <v>15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2" ht="12.95" customHeight="1" x14ac:dyDescent="0.25">
      <c r="B25" s="132" t="s">
        <v>7</v>
      </c>
      <c r="C25" s="132"/>
      <c r="D25" s="132"/>
      <c r="E25" s="132"/>
      <c r="F25" s="11" t="s">
        <v>183</v>
      </c>
      <c r="H25" s="132" t="s">
        <v>9</v>
      </c>
      <c r="I25" s="132"/>
      <c r="J25" s="132"/>
      <c r="K25" s="132"/>
      <c r="L25" s="11" t="s">
        <v>185</v>
      </c>
    </row>
    <row r="26" spans="2:12" ht="12.95" customHeight="1" x14ac:dyDescent="0.25">
      <c r="B26" s="132" t="s">
        <v>8</v>
      </c>
      <c r="C26" s="132"/>
      <c r="D26" s="132"/>
      <c r="E26" s="132"/>
      <c r="F26" s="11" t="s">
        <v>184</v>
      </c>
      <c r="H26" s="130" t="s">
        <v>10</v>
      </c>
      <c r="I26" s="130"/>
      <c r="J26" s="130"/>
      <c r="K26" s="130"/>
      <c r="L26" s="11" t="s">
        <v>186</v>
      </c>
    </row>
  </sheetData>
  <mergeCells count="18">
    <mergeCell ref="B1:L1"/>
    <mergeCell ref="H26:K26"/>
    <mergeCell ref="H22:L22"/>
    <mergeCell ref="B25:E25"/>
    <mergeCell ref="B26:E26"/>
    <mergeCell ref="H25:K25"/>
    <mergeCell ref="B22:F22"/>
    <mergeCell ref="B21:F21"/>
    <mergeCell ref="H3:L3"/>
    <mergeCell ref="H21:L21"/>
    <mergeCell ref="B3:F3"/>
    <mergeCell ref="B24:L24"/>
    <mergeCell ref="B23:L23"/>
    <mergeCell ref="B5:F5"/>
    <mergeCell ref="H5:L5"/>
    <mergeCell ref="I6:L6"/>
    <mergeCell ref="C6:F6"/>
    <mergeCell ref="C7:F7"/>
  </mergeCells>
  <pageMargins left="0.23622047244094491" right="0.23622047244094491" top="0.19685039370078741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Q2"/>
  <sheetViews>
    <sheetView workbookViewId="0">
      <selection activeCell="P2" sqref="P2"/>
    </sheetView>
  </sheetViews>
  <sheetFormatPr defaultRowHeight="15" x14ac:dyDescent="0.25"/>
  <sheetData>
    <row r="1" spans="1:17" x14ac:dyDescent="0.25">
      <c r="A1">
        <v>3.2</v>
      </c>
      <c r="B1">
        <v>0.8</v>
      </c>
      <c r="D1">
        <v>0.5</v>
      </c>
      <c r="E1">
        <v>0.6</v>
      </c>
      <c r="G1">
        <v>3.6</v>
      </c>
      <c r="H1">
        <v>0.8</v>
      </c>
      <c r="J1">
        <v>0.7</v>
      </c>
      <c r="K1">
        <v>0.8</v>
      </c>
      <c r="M1">
        <v>11.6</v>
      </c>
      <c r="N1">
        <v>0.8</v>
      </c>
    </row>
    <row r="2" spans="1:17" x14ac:dyDescent="0.25">
      <c r="B2">
        <f>B1*A1</f>
        <v>2.5600000000000005</v>
      </c>
      <c r="E2">
        <f>E1*D1</f>
        <v>0.3</v>
      </c>
      <c r="H2">
        <f>H1*G1</f>
        <v>2.8800000000000003</v>
      </c>
      <c r="K2">
        <f>K1*J1</f>
        <v>0.55999999999999994</v>
      </c>
      <c r="N2">
        <f>N1*M1</f>
        <v>9.2799999999999994</v>
      </c>
      <c r="P2">
        <f>N2+K2+H2+E2+B2</f>
        <v>15.580000000000002</v>
      </c>
      <c r="Q2">
        <f>P2*350</f>
        <v>5453.0000000000009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00A03C"/>
  </sheetPr>
  <dimension ref="A1:P60"/>
  <sheetViews>
    <sheetView zoomScale="115" zoomScaleNormal="115" workbookViewId="0">
      <selection activeCell="G64" sqref="G64"/>
    </sheetView>
  </sheetViews>
  <sheetFormatPr defaultColWidth="9" defaultRowHeight="15.75" x14ac:dyDescent="0.25"/>
  <cols>
    <col min="1" max="1" width="0.7109375" style="1" customWidth="1"/>
    <col min="2" max="2" width="15.7109375" style="1" customWidth="1"/>
    <col min="3" max="3" width="11.7109375" style="1" customWidth="1"/>
    <col min="4" max="4" width="15.7109375" style="1" customWidth="1"/>
    <col min="5" max="5" width="13.7109375" style="1" customWidth="1"/>
    <col min="6" max="6" width="12.7109375" style="1" customWidth="1"/>
    <col min="7" max="7" width="1.140625" style="1" customWidth="1"/>
    <col min="8" max="8" width="15.7109375" style="1" customWidth="1"/>
    <col min="9" max="9" width="11.42578125" style="1" customWidth="1"/>
    <col min="10" max="10" width="15.7109375" style="1" customWidth="1"/>
    <col min="11" max="12" width="13.7109375" style="1" customWidth="1"/>
    <col min="13" max="13" width="1" style="1" customWidth="1"/>
    <col min="14" max="16384" width="9" style="1"/>
  </cols>
  <sheetData>
    <row r="1" spans="1:16" ht="17.25" customHeight="1" x14ac:dyDescent="0.25">
      <c r="B1" s="133" t="s">
        <v>187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6" ht="3.95" customHeight="1" x14ac:dyDescent="0.25">
      <c r="B2" s="17"/>
      <c r="C2" s="17"/>
      <c r="D2" s="17"/>
      <c r="E2" s="17"/>
      <c r="F2" s="17"/>
      <c r="G2" s="3"/>
      <c r="H2" s="3"/>
      <c r="I2" s="3"/>
      <c r="J2" s="3"/>
      <c r="K2" s="3"/>
      <c r="L2" s="3"/>
    </row>
    <row r="3" spans="1:16" ht="18.75" x14ac:dyDescent="0.25">
      <c r="B3" s="135" t="s">
        <v>13</v>
      </c>
      <c r="C3" s="135"/>
      <c r="D3" s="135"/>
      <c r="E3" s="135"/>
      <c r="F3" s="135"/>
      <c r="G3" s="3"/>
      <c r="H3" s="135" t="s">
        <v>14</v>
      </c>
      <c r="I3" s="135"/>
      <c r="J3" s="135"/>
      <c r="K3" s="135"/>
      <c r="L3" s="135"/>
    </row>
    <row r="4" spans="1:16" s="6" customFormat="1" ht="15.95" customHeight="1" x14ac:dyDescent="0.3">
      <c r="B4" s="36" t="s">
        <v>42</v>
      </c>
      <c r="C4" s="36" t="s">
        <v>1</v>
      </c>
      <c r="D4" s="36" t="s">
        <v>27</v>
      </c>
      <c r="E4" s="36" t="s">
        <v>3</v>
      </c>
      <c r="F4" s="36" t="s">
        <v>4</v>
      </c>
      <c r="G4" s="5"/>
      <c r="H4" s="36" t="s">
        <v>42</v>
      </c>
      <c r="I4" s="36" t="s">
        <v>1</v>
      </c>
      <c r="J4" s="36" t="s">
        <v>27</v>
      </c>
      <c r="K4" s="36" t="s">
        <v>3</v>
      </c>
      <c r="L4" s="36" t="s">
        <v>4</v>
      </c>
    </row>
    <row r="5" spans="1:16" ht="12.95" customHeight="1" x14ac:dyDescent="0.25">
      <c r="B5" s="37" t="s">
        <v>0</v>
      </c>
      <c r="C5" s="9">
        <v>149110</v>
      </c>
      <c r="D5" s="141">
        <v>99580</v>
      </c>
      <c r="E5" s="12">
        <f>ROUND(ТРАМВАИ!F11*0.85/100,0)*100</f>
        <v>71400</v>
      </c>
      <c r="F5" s="14">
        <f>C5+D5+E5</f>
        <v>320090</v>
      </c>
      <c r="G5" s="4"/>
      <c r="H5" s="37" t="s">
        <v>0</v>
      </c>
      <c r="I5" s="9">
        <v>113360</v>
      </c>
      <c r="J5" s="141">
        <v>61050</v>
      </c>
      <c r="K5" s="12">
        <f>ТРОЛЛЕЙБУСЫ!K10</f>
        <v>40350</v>
      </c>
      <c r="L5" s="14">
        <f>SUM(I5:K5)</f>
        <v>214760</v>
      </c>
    </row>
    <row r="6" spans="1:16" s="6" customFormat="1" ht="15.95" customHeight="1" x14ac:dyDescent="0.3">
      <c r="B6" s="37" t="s">
        <v>5</v>
      </c>
      <c r="C6" s="9">
        <v>277290</v>
      </c>
      <c r="D6" s="142"/>
      <c r="E6" s="12">
        <v>82650</v>
      </c>
      <c r="F6" s="14">
        <f>C6+D5+E6</f>
        <v>459520</v>
      </c>
      <c r="G6" s="5"/>
      <c r="H6" s="37" t="s">
        <v>5</v>
      </c>
      <c r="I6" s="9">
        <v>210860</v>
      </c>
      <c r="J6" s="142"/>
      <c r="K6" s="12">
        <v>49350</v>
      </c>
      <c r="L6" s="14">
        <f>I6+J5+K6</f>
        <v>321260</v>
      </c>
    </row>
    <row r="7" spans="1:16" ht="12.95" customHeight="1" x14ac:dyDescent="0.25">
      <c r="B7" s="38" t="s">
        <v>6</v>
      </c>
      <c r="C7" s="39">
        <v>447330</v>
      </c>
      <c r="D7" s="143"/>
      <c r="E7" s="40">
        <v>105150</v>
      </c>
      <c r="F7" s="41">
        <f>C7+D5+E7</f>
        <v>652060</v>
      </c>
      <c r="G7" s="4"/>
      <c r="H7" s="38" t="s">
        <v>6</v>
      </c>
      <c r="I7" s="39">
        <v>340080</v>
      </c>
      <c r="J7" s="143"/>
      <c r="K7" s="40">
        <v>67350</v>
      </c>
      <c r="L7" s="41">
        <f>I7+J5+K7</f>
        <v>468480</v>
      </c>
    </row>
    <row r="8" spans="1:16" ht="3.95" customHeight="1" x14ac:dyDescent="0.25">
      <c r="B8" s="52"/>
      <c r="C8" s="53"/>
      <c r="D8" s="54"/>
      <c r="E8" s="54"/>
      <c r="F8" s="55"/>
      <c r="G8" s="51"/>
      <c r="H8" s="52"/>
      <c r="I8" s="53"/>
      <c r="J8" s="54"/>
      <c r="K8" s="54"/>
      <c r="L8" s="55"/>
    </row>
    <row r="9" spans="1:16" ht="15" customHeight="1" x14ac:dyDescent="0.25">
      <c r="B9" s="135" t="s">
        <v>38</v>
      </c>
      <c r="C9" s="135"/>
      <c r="D9" s="135"/>
      <c r="E9" s="135"/>
      <c r="F9" s="135"/>
      <c r="G9" s="42"/>
      <c r="H9" s="135" t="s">
        <v>38</v>
      </c>
      <c r="I9" s="135"/>
      <c r="J9" s="135"/>
      <c r="K9" s="135"/>
      <c r="L9" s="135"/>
    </row>
    <row r="10" spans="1:16" ht="12.95" customHeight="1" x14ac:dyDescent="0.25">
      <c r="B10" s="136" t="s">
        <v>143</v>
      </c>
      <c r="C10" s="137"/>
      <c r="D10" s="137"/>
      <c r="E10" s="137"/>
      <c r="F10" s="138"/>
      <c r="H10" s="136" t="s">
        <v>182</v>
      </c>
      <c r="I10" s="137"/>
      <c r="J10" s="137"/>
      <c r="K10" s="137"/>
      <c r="L10" s="138"/>
    </row>
    <row r="11" spans="1:16" ht="3.95" customHeight="1" x14ac:dyDescent="0.25">
      <c r="B11" s="44"/>
      <c r="C11" s="45"/>
      <c r="D11" s="45"/>
      <c r="E11" s="45"/>
      <c r="F11" s="46"/>
      <c r="H11" s="49"/>
      <c r="I11" s="49"/>
      <c r="J11" s="49"/>
      <c r="K11" s="49"/>
      <c r="L11" s="49"/>
    </row>
    <row r="12" spans="1:16" ht="15" customHeight="1" x14ac:dyDescent="0.25">
      <c r="B12" s="135" t="s">
        <v>45</v>
      </c>
      <c r="C12" s="135"/>
      <c r="D12" s="135"/>
      <c r="E12" s="135"/>
      <c r="F12" s="135"/>
      <c r="H12" s="135" t="s">
        <v>162</v>
      </c>
      <c r="I12" s="135"/>
      <c r="J12" s="135"/>
      <c r="K12" s="135"/>
      <c r="L12" s="135"/>
      <c r="P12" s="100"/>
    </row>
    <row r="13" spans="1:16" ht="12.95" customHeight="1" x14ac:dyDescent="0.25">
      <c r="B13" s="37" t="s">
        <v>40</v>
      </c>
      <c r="C13" s="9">
        <v>32760</v>
      </c>
      <c r="D13" s="140">
        <v>24150</v>
      </c>
      <c r="E13" s="140"/>
      <c r="F13" s="14">
        <f>SUM(C13:E13)</f>
        <v>56910</v>
      </c>
      <c r="H13" s="144" t="s">
        <v>158</v>
      </c>
      <c r="I13" s="144"/>
      <c r="J13" s="144" t="s">
        <v>159</v>
      </c>
      <c r="K13" s="144"/>
      <c r="L13" s="99" t="s">
        <v>160</v>
      </c>
    </row>
    <row r="14" spans="1:16" ht="12.95" customHeight="1" x14ac:dyDescent="0.25">
      <c r="B14" s="52"/>
      <c r="C14" s="53"/>
      <c r="D14" s="53"/>
      <c r="E14" s="53"/>
      <c r="F14" s="55"/>
      <c r="H14" s="145" t="s">
        <v>156</v>
      </c>
      <c r="I14" s="145"/>
      <c r="J14" s="145" t="s">
        <v>157</v>
      </c>
      <c r="K14" s="145"/>
      <c r="L14" s="88" t="s">
        <v>161</v>
      </c>
    </row>
    <row r="15" spans="1:16" ht="199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6" ht="15" customHeight="1" x14ac:dyDescent="0.25">
      <c r="B16" s="3"/>
      <c r="C16" s="3"/>
      <c r="D16" s="3"/>
      <c r="E16" s="3"/>
      <c r="F16" s="3"/>
      <c r="G16" s="43"/>
      <c r="H16" s="135" t="s">
        <v>97</v>
      </c>
      <c r="I16" s="135"/>
      <c r="J16" s="135"/>
      <c r="K16" s="135"/>
      <c r="L16" s="135"/>
    </row>
    <row r="17" spans="2:12" ht="15.95" customHeight="1" x14ac:dyDescent="0.3">
      <c r="B17" s="3"/>
      <c r="C17" s="3"/>
      <c r="D17" s="3"/>
      <c r="E17" s="3"/>
      <c r="F17" s="3"/>
      <c r="G17" s="3"/>
      <c r="H17" s="36" t="s">
        <v>44</v>
      </c>
      <c r="I17" s="36" t="s">
        <v>1</v>
      </c>
      <c r="J17" s="36" t="s">
        <v>27</v>
      </c>
      <c r="K17" s="36" t="s">
        <v>3</v>
      </c>
      <c r="L17" s="36" t="s">
        <v>4</v>
      </c>
    </row>
    <row r="18" spans="2:12" ht="12.95" customHeight="1" x14ac:dyDescent="0.25">
      <c r="B18" s="3"/>
      <c r="C18" s="3"/>
      <c r="D18" s="3"/>
      <c r="E18" s="3"/>
      <c r="F18" s="3"/>
      <c r="G18" s="3"/>
      <c r="H18" s="37" t="s">
        <v>0</v>
      </c>
      <c r="I18" s="9">
        <v>79040</v>
      </c>
      <c r="J18" s="141">
        <v>19500</v>
      </c>
      <c r="K18" s="12">
        <v>15750</v>
      </c>
      <c r="L18" s="14">
        <f>I18+J18+K18</f>
        <v>114290</v>
      </c>
    </row>
    <row r="19" spans="2:12" ht="12.95" customHeight="1" x14ac:dyDescent="0.25">
      <c r="B19" s="3"/>
      <c r="C19" s="3"/>
      <c r="D19" s="3"/>
      <c r="E19" s="3"/>
      <c r="F19" s="3"/>
      <c r="G19" s="3"/>
      <c r="H19" s="37" t="s">
        <v>5</v>
      </c>
      <c r="I19" s="9">
        <v>147030</v>
      </c>
      <c r="J19" s="142"/>
      <c r="K19" s="12">
        <v>18000</v>
      </c>
      <c r="L19" s="14">
        <f>I19+J18+K19</f>
        <v>184530</v>
      </c>
    </row>
    <row r="20" spans="2:12" ht="12.95" customHeight="1" x14ac:dyDescent="0.25">
      <c r="B20" s="3"/>
      <c r="C20" s="3"/>
      <c r="D20" s="3"/>
      <c r="E20" s="3"/>
      <c r="F20" s="3"/>
      <c r="G20" s="3"/>
      <c r="H20" s="37" t="s">
        <v>6</v>
      </c>
      <c r="I20" s="9">
        <v>237120</v>
      </c>
      <c r="J20" s="143"/>
      <c r="K20" s="12">
        <v>22500</v>
      </c>
      <c r="L20" s="14">
        <f>I20+J18+K20</f>
        <v>279120</v>
      </c>
    </row>
    <row r="21" spans="2:12" ht="3.95" customHeight="1" x14ac:dyDescent="0.25">
      <c r="B21" s="3"/>
      <c r="C21" s="3"/>
      <c r="D21" s="3"/>
      <c r="E21" s="3"/>
      <c r="F21" s="3"/>
      <c r="H21" s="56"/>
      <c r="I21" s="57"/>
      <c r="J21" s="58"/>
      <c r="K21" s="58"/>
      <c r="L21" s="59"/>
    </row>
    <row r="22" spans="2:12" ht="15" customHeight="1" x14ac:dyDescent="0.25">
      <c r="B22" s="3"/>
      <c r="C22" s="3"/>
      <c r="D22" s="3"/>
      <c r="E22" s="3"/>
      <c r="F22" s="3"/>
      <c r="H22" s="135" t="s">
        <v>96</v>
      </c>
      <c r="I22" s="135"/>
      <c r="J22" s="135"/>
      <c r="K22" s="135"/>
      <c r="L22" s="135"/>
    </row>
    <row r="23" spans="2:12" ht="18.75" x14ac:dyDescent="0.3">
      <c r="B23" s="3"/>
      <c r="C23" s="3"/>
      <c r="D23" s="3"/>
      <c r="E23" s="3"/>
      <c r="F23" s="3"/>
      <c r="H23" s="36" t="s">
        <v>44</v>
      </c>
      <c r="I23" s="36" t="s">
        <v>1</v>
      </c>
      <c r="J23" s="36" t="s">
        <v>27</v>
      </c>
      <c r="K23" s="36" t="s">
        <v>3</v>
      </c>
      <c r="L23" s="36" t="s">
        <v>4</v>
      </c>
    </row>
    <row r="24" spans="2:12" ht="12.95" customHeight="1" x14ac:dyDescent="0.25">
      <c r="B24" s="3"/>
      <c r="C24" s="3"/>
      <c r="D24" s="3"/>
      <c r="E24" s="3"/>
      <c r="F24" s="3"/>
      <c r="H24" s="37" t="s">
        <v>0</v>
      </c>
      <c r="I24" s="9">
        <v>39520</v>
      </c>
      <c r="J24" s="141">
        <v>9750</v>
      </c>
      <c r="K24" s="9">
        <v>7950</v>
      </c>
      <c r="L24" s="14">
        <f>I24+J24+K24</f>
        <v>57220</v>
      </c>
    </row>
    <row r="25" spans="2:12" ht="12.95" customHeight="1" x14ac:dyDescent="0.25">
      <c r="B25" s="3"/>
      <c r="C25" s="3"/>
      <c r="D25" s="3"/>
      <c r="E25" s="3"/>
      <c r="F25" s="3"/>
      <c r="H25" s="37" t="s">
        <v>5</v>
      </c>
      <c r="I25" s="9">
        <v>73450</v>
      </c>
      <c r="J25" s="142"/>
      <c r="K25" s="12">
        <v>9300</v>
      </c>
      <c r="L25" s="14">
        <f>I25+J24+K25</f>
        <v>92500</v>
      </c>
    </row>
    <row r="26" spans="2:12" ht="12.95" customHeight="1" x14ac:dyDescent="0.25">
      <c r="B26" s="139" t="s">
        <v>163</v>
      </c>
      <c r="C26" s="139"/>
      <c r="D26" s="139"/>
      <c r="E26" s="139"/>
      <c r="F26" s="139"/>
      <c r="H26" s="37" t="s">
        <v>6</v>
      </c>
      <c r="I26" s="9">
        <v>118560</v>
      </c>
      <c r="J26" s="143"/>
      <c r="K26" s="12">
        <v>12000</v>
      </c>
      <c r="L26" s="14">
        <f>I26+J24+K26</f>
        <v>140310</v>
      </c>
    </row>
    <row r="27" spans="2:12" ht="3.95" customHeight="1" x14ac:dyDescent="0.25">
      <c r="B27" s="139"/>
      <c r="C27" s="139"/>
      <c r="D27" s="139"/>
      <c r="E27" s="139"/>
      <c r="F27" s="139"/>
      <c r="H27" s="56"/>
      <c r="I27" s="57"/>
      <c r="J27" s="58"/>
      <c r="K27" s="58"/>
      <c r="L27" s="59"/>
    </row>
    <row r="28" spans="2:12" ht="15" customHeight="1" x14ac:dyDescent="0.25">
      <c r="B28" s="139"/>
      <c r="C28" s="139"/>
      <c r="D28" s="139"/>
      <c r="E28" s="139"/>
      <c r="F28" s="139"/>
      <c r="H28" s="77" t="s">
        <v>87</v>
      </c>
      <c r="I28" s="78" t="s">
        <v>89</v>
      </c>
      <c r="J28" s="78"/>
      <c r="K28" s="78" t="s">
        <v>88</v>
      </c>
      <c r="L28" s="78"/>
    </row>
    <row r="29" spans="2:12" ht="12.95" customHeight="1" x14ac:dyDescent="0.25">
      <c r="B29" s="139"/>
      <c r="C29" s="139"/>
      <c r="D29" s="139"/>
      <c r="E29" s="139"/>
      <c r="F29" s="139"/>
      <c r="H29" s="79" t="s">
        <v>90</v>
      </c>
      <c r="I29" s="131" t="s">
        <v>189</v>
      </c>
      <c r="J29" s="131"/>
      <c r="K29" s="131" t="s">
        <v>190</v>
      </c>
      <c r="L29" s="131"/>
    </row>
    <row r="30" spans="2:12" ht="36" customHeight="1" x14ac:dyDescent="0.25">
      <c r="B30" s="134" t="s">
        <v>164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2:12" ht="24.75" customHeight="1" x14ac:dyDescent="0.25">
      <c r="B31" s="133" t="s">
        <v>191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2:12" ht="3.95" customHeight="1" x14ac:dyDescent="0.25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1:12" ht="15" customHeight="1" x14ac:dyDescent="0.25">
      <c r="B33" s="135" t="s">
        <v>13</v>
      </c>
      <c r="C33" s="135"/>
      <c r="D33" s="135"/>
      <c r="E33" s="135"/>
      <c r="F33" s="135"/>
      <c r="G33" s="3"/>
      <c r="H33" s="135" t="s">
        <v>14</v>
      </c>
      <c r="I33" s="135"/>
      <c r="J33" s="135"/>
      <c r="K33" s="135"/>
      <c r="L33" s="135"/>
    </row>
    <row r="34" spans="1:12" s="6" customFormat="1" ht="15" customHeight="1" x14ac:dyDescent="0.3">
      <c r="B34" s="36" t="s">
        <v>42</v>
      </c>
      <c r="C34" s="36" t="s">
        <v>1</v>
      </c>
      <c r="D34" s="36" t="s">
        <v>27</v>
      </c>
      <c r="E34" s="36" t="s">
        <v>3</v>
      </c>
      <c r="F34" s="36" t="s">
        <v>4</v>
      </c>
      <c r="G34" s="5"/>
      <c r="H34" s="36" t="s">
        <v>42</v>
      </c>
      <c r="I34" s="36" t="s">
        <v>1</v>
      </c>
      <c r="J34" s="36" t="s">
        <v>27</v>
      </c>
      <c r="K34" s="36" t="s">
        <v>3</v>
      </c>
      <c r="L34" s="36" t="s">
        <v>4</v>
      </c>
    </row>
    <row r="35" spans="1:12" ht="12.95" customHeight="1" x14ac:dyDescent="0.25">
      <c r="B35" s="37" t="s">
        <v>0</v>
      </c>
      <c r="C35" s="9">
        <v>178880</v>
      </c>
      <c r="D35" s="141">
        <v>99580</v>
      </c>
      <c r="E35" s="12">
        <v>71400</v>
      </c>
      <c r="F35" s="14">
        <f>C35+D35+E35</f>
        <v>349860</v>
      </c>
      <c r="G35" s="4"/>
      <c r="H35" s="37" t="s">
        <v>0</v>
      </c>
      <c r="I35" s="9">
        <v>135980</v>
      </c>
      <c r="J35" s="141">
        <f>J5</f>
        <v>61050</v>
      </c>
      <c r="K35" s="12">
        <f>K5</f>
        <v>40350</v>
      </c>
      <c r="L35" s="14">
        <f>SUM(I35:K35)</f>
        <v>237380</v>
      </c>
    </row>
    <row r="36" spans="1:12" s="6" customFormat="1" ht="12.95" customHeight="1" x14ac:dyDescent="0.3">
      <c r="B36" s="37" t="s">
        <v>5</v>
      </c>
      <c r="C36" s="9">
        <v>332670</v>
      </c>
      <c r="D36" s="142"/>
      <c r="E36" s="12">
        <v>82650</v>
      </c>
      <c r="F36" s="14">
        <f>C36+D35+E36</f>
        <v>514900</v>
      </c>
      <c r="G36" s="5"/>
      <c r="H36" s="37" t="s">
        <v>5</v>
      </c>
      <c r="I36" s="9">
        <v>252980</v>
      </c>
      <c r="J36" s="142"/>
      <c r="K36" s="12">
        <v>49350</v>
      </c>
      <c r="L36" s="14">
        <f>I36+J35+K36</f>
        <v>363380</v>
      </c>
    </row>
    <row r="37" spans="1:12" ht="12.95" customHeight="1" x14ac:dyDescent="0.25">
      <c r="B37" s="38" t="s">
        <v>6</v>
      </c>
      <c r="C37" s="39">
        <v>536640</v>
      </c>
      <c r="D37" s="143"/>
      <c r="E37" s="40">
        <v>105150</v>
      </c>
      <c r="F37" s="41">
        <f>C37+D35+E37</f>
        <v>741370</v>
      </c>
      <c r="G37" s="4"/>
      <c r="H37" s="38" t="s">
        <v>6</v>
      </c>
      <c r="I37" s="39">
        <v>407940</v>
      </c>
      <c r="J37" s="143"/>
      <c r="K37" s="40">
        <v>67350</v>
      </c>
      <c r="L37" s="41">
        <f>I37+J35+K37</f>
        <v>536340</v>
      </c>
    </row>
    <row r="38" spans="1:12" ht="3.95" customHeight="1" x14ac:dyDescent="0.25">
      <c r="B38" s="52"/>
      <c r="C38" s="53"/>
      <c r="D38" s="54"/>
      <c r="E38" s="54"/>
      <c r="F38" s="55"/>
      <c r="G38" s="51"/>
      <c r="H38" s="52"/>
      <c r="I38" s="53"/>
      <c r="J38" s="54"/>
      <c r="K38" s="54"/>
      <c r="L38" s="55"/>
    </row>
    <row r="39" spans="1:12" ht="15" customHeight="1" x14ac:dyDescent="0.25">
      <c r="B39" s="146" t="s">
        <v>38</v>
      </c>
      <c r="C39" s="146"/>
      <c r="D39" s="146"/>
      <c r="E39" s="146"/>
      <c r="F39" s="146"/>
      <c r="G39" s="42"/>
      <c r="H39" s="146" t="s">
        <v>38</v>
      </c>
      <c r="I39" s="146"/>
      <c r="J39" s="146"/>
      <c r="K39" s="146"/>
      <c r="L39" s="146"/>
    </row>
    <row r="40" spans="1:12" ht="12.95" customHeight="1" x14ac:dyDescent="0.25">
      <c r="B40" s="136" t="s">
        <v>143</v>
      </c>
      <c r="C40" s="137"/>
      <c r="D40" s="137"/>
      <c r="E40" s="137"/>
      <c r="F40" s="138"/>
      <c r="H40" s="136" t="s">
        <v>182</v>
      </c>
      <c r="I40" s="137"/>
      <c r="J40" s="137"/>
      <c r="K40" s="137"/>
      <c r="L40" s="138"/>
    </row>
    <row r="41" spans="1:12" ht="3.95" customHeight="1" x14ac:dyDescent="0.25">
      <c r="B41" s="44"/>
      <c r="C41" s="45"/>
      <c r="D41" s="45"/>
      <c r="E41" s="45"/>
      <c r="F41" s="46"/>
      <c r="H41" s="49"/>
      <c r="I41" s="49"/>
      <c r="J41" s="49"/>
      <c r="K41" s="49"/>
      <c r="L41" s="49"/>
    </row>
    <row r="42" spans="1:12" ht="15" customHeight="1" x14ac:dyDescent="0.25">
      <c r="B42" s="135" t="s">
        <v>45</v>
      </c>
      <c r="C42" s="135"/>
      <c r="D42" s="135"/>
      <c r="E42" s="135"/>
      <c r="F42" s="135"/>
      <c r="H42" s="135" t="s">
        <v>43</v>
      </c>
      <c r="I42" s="135"/>
      <c r="J42" s="135"/>
      <c r="K42" s="135"/>
      <c r="L42" s="135"/>
    </row>
    <row r="43" spans="1:12" ht="12.95" customHeight="1" x14ac:dyDescent="0.25">
      <c r="B43" s="37" t="s">
        <v>40</v>
      </c>
      <c r="C43" s="9">
        <f>C13</f>
        <v>32760</v>
      </c>
      <c r="D43" s="140">
        <f>D13</f>
        <v>24150</v>
      </c>
      <c r="E43" s="140"/>
      <c r="F43" s="14">
        <f>SUM(C43:E43)</f>
        <v>56910</v>
      </c>
      <c r="H43" s="83" t="s">
        <v>99</v>
      </c>
      <c r="I43" s="145" t="s">
        <v>155</v>
      </c>
      <c r="J43" s="145"/>
      <c r="K43" s="145"/>
      <c r="L43" s="145"/>
    </row>
    <row r="44" spans="1:12" ht="12.95" customHeight="1" x14ac:dyDescent="0.25">
      <c r="B44" s="148" t="s">
        <v>41</v>
      </c>
      <c r="C44" s="148"/>
      <c r="D44" s="148"/>
      <c r="E44" s="148"/>
      <c r="F44" s="148"/>
      <c r="H44" s="150" t="s">
        <v>39</v>
      </c>
      <c r="I44" s="150"/>
      <c r="J44" s="150"/>
      <c r="K44" s="150"/>
      <c r="L44" s="150"/>
    </row>
    <row r="45" spans="1:12" ht="33" customHeight="1" x14ac:dyDescent="0.25">
      <c r="B45" s="149"/>
      <c r="C45" s="149"/>
      <c r="D45" s="149"/>
      <c r="E45" s="149"/>
      <c r="F45" s="149"/>
      <c r="H45" s="151"/>
      <c r="I45" s="151"/>
      <c r="J45" s="151"/>
      <c r="K45" s="151"/>
      <c r="L45" s="151"/>
    </row>
    <row r="46" spans="1:12" ht="192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" customHeight="1" x14ac:dyDescent="0.25">
      <c r="B47" s="3"/>
      <c r="C47" s="3"/>
      <c r="D47" s="3"/>
      <c r="E47" s="3"/>
      <c r="F47" s="3"/>
      <c r="G47" s="43"/>
    </row>
    <row r="48" spans="1:12" ht="15.95" customHeight="1" x14ac:dyDescent="0.25">
      <c r="B48" s="3"/>
      <c r="C48" s="3"/>
      <c r="D48" s="3"/>
      <c r="E48" s="3"/>
      <c r="F48" s="3"/>
      <c r="G48" s="3"/>
    </row>
    <row r="49" spans="2:12" ht="12.95" customHeight="1" x14ac:dyDescent="0.25">
      <c r="B49" s="3"/>
      <c r="C49" s="3"/>
      <c r="D49" s="3"/>
      <c r="E49" s="3"/>
      <c r="F49" s="3"/>
      <c r="G49" s="3"/>
    </row>
    <row r="50" spans="2:12" ht="12.95" customHeight="1" x14ac:dyDescent="0.25">
      <c r="B50" s="3"/>
      <c r="C50" s="3"/>
      <c r="D50" s="3"/>
      <c r="E50" s="3"/>
      <c r="F50" s="3"/>
      <c r="G50" s="3"/>
    </row>
    <row r="51" spans="2:12" ht="21.75" customHeight="1" x14ac:dyDescent="0.25">
      <c r="B51" s="3"/>
      <c r="C51" s="3"/>
      <c r="D51" s="3"/>
      <c r="E51" s="3"/>
      <c r="F51" s="3"/>
      <c r="G51" s="3"/>
    </row>
    <row r="52" spans="2:12" ht="15" customHeight="1" x14ac:dyDescent="0.25">
      <c r="B52" s="135" t="s">
        <v>98</v>
      </c>
      <c r="C52" s="135"/>
      <c r="D52" s="135"/>
      <c r="E52" s="135"/>
      <c r="F52" s="135"/>
      <c r="H52" s="135" t="s">
        <v>96</v>
      </c>
      <c r="I52" s="135"/>
      <c r="J52" s="135"/>
      <c r="K52" s="135"/>
      <c r="L52" s="135"/>
    </row>
    <row r="53" spans="2:12" ht="18.75" x14ac:dyDescent="0.3">
      <c r="B53" s="35" t="s">
        <v>44</v>
      </c>
      <c r="C53" s="36" t="s">
        <v>1</v>
      </c>
      <c r="D53" s="36" t="s">
        <v>27</v>
      </c>
      <c r="E53" s="36" t="s">
        <v>3</v>
      </c>
      <c r="F53" s="36" t="s">
        <v>4</v>
      </c>
      <c r="H53" s="36" t="s">
        <v>44</v>
      </c>
      <c r="I53" s="36" t="s">
        <v>1</v>
      </c>
      <c r="J53" s="36" t="s">
        <v>27</v>
      </c>
      <c r="K53" s="36" t="s">
        <v>3</v>
      </c>
      <c r="L53" s="36" t="s">
        <v>4</v>
      </c>
    </row>
    <row r="54" spans="2:12" ht="12.95" customHeight="1" x14ac:dyDescent="0.25">
      <c r="B54" s="37" t="s">
        <v>0</v>
      </c>
      <c r="C54" s="9">
        <v>94900</v>
      </c>
      <c r="D54" s="141">
        <f>J18</f>
        <v>19500</v>
      </c>
      <c r="E54" s="12">
        <f>K18</f>
        <v>15750</v>
      </c>
      <c r="F54" s="14">
        <f>C54+D54+E54</f>
        <v>130150</v>
      </c>
      <c r="H54" s="37" t="s">
        <v>0</v>
      </c>
      <c r="I54" s="9">
        <v>47450</v>
      </c>
      <c r="J54" s="141">
        <f>J24</f>
        <v>9750</v>
      </c>
      <c r="K54" s="9">
        <v>7950</v>
      </c>
      <c r="L54" s="14">
        <f>I54+J54+K54</f>
        <v>65150</v>
      </c>
    </row>
    <row r="55" spans="2:12" ht="12.95" customHeight="1" x14ac:dyDescent="0.25">
      <c r="B55" s="37" t="s">
        <v>5</v>
      </c>
      <c r="C55" s="9">
        <v>176540</v>
      </c>
      <c r="D55" s="142"/>
      <c r="E55" s="12">
        <v>18000</v>
      </c>
      <c r="F55" s="14">
        <f>C55+D54+E55</f>
        <v>214040</v>
      </c>
      <c r="H55" s="37" t="s">
        <v>5</v>
      </c>
      <c r="I55" s="9">
        <v>88270</v>
      </c>
      <c r="J55" s="142"/>
      <c r="K55" s="12">
        <v>9300</v>
      </c>
      <c r="L55" s="14">
        <f>I55+J54+K55</f>
        <v>107320</v>
      </c>
    </row>
    <row r="56" spans="2:12" ht="12.95" customHeight="1" x14ac:dyDescent="0.25">
      <c r="B56" s="37" t="s">
        <v>6</v>
      </c>
      <c r="C56" s="9">
        <f>ROUND(C54*0.75*4/100,0)*100</f>
        <v>284700</v>
      </c>
      <c r="D56" s="143"/>
      <c r="E56" s="12">
        <v>22500</v>
      </c>
      <c r="F56" s="14">
        <f>C56+D54+E56</f>
        <v>326700</v>
      </c>
      <c r="H56" s="37" t="s">
        <v>6</v>
      </c>
      <c r="I56" s="9">
        <v>142350</v>
      </c>
      <c r="J56" s="143"/>
      <c r="K56" s="12">
        <v>12000</v>
      </c>
      <c r="L56" s="14">
        <f>I56+J54+K56</f>
        <v>164100</v>
      </c>
    </row>
    <row r="57" spans="2:12" ht="3.95" customHeight="1" x14ac:dyDescent="0.25">
      <c r="B57" s="3"/>
      <c r="C57" s="3"/>
      <c r="D57" s="3"/>
      <c r="E57" s="3"/>
      <c r="F57" s="3"/>
      <c r="H57" s="56"/>
      <c r="I57" s="57"/>
      <c r="J57" s="58"/>
      <c r="K57" s="58"/>
      <c r="L57" s="59"/>
    </row>
    <row r="58" spans="2:12" ht="15" customHeight="1" x14ac:dyDescent="0.25">
      <c r="B58" s="3"/>
      <c r="C58" s="3"/>
      <c r="D58" s="3"/>
      <c r="E58" s="3"/>
      <c r="F58" s="3"/>
      <c r="H58" s="77" t="s">
        <v>87</v>
      </c>
      <c r="I58" s="78" t="s">
        <v>89</v>
      </c>
      <c r="J58" s="78"/>
      <c r="K58" s="78" t="s">
        <v>88</v>
      </c>
      <c r="L58" s="78"/>
    </row>
    <row r="59" spans="2:12" ht="12.95" customHeight="1" x14ac:dyDescent="0.25">
      <c r="B59" s="3"/>
      <c r="C59" s="3"/>
      <c r="D59" s="3"/>
      <c r="E59" s="3"/>
      <c r="F59" s="3"/>
      <c r="H59" s="79" t="s">
        <v>90</v>
      </c>
      <c r="I59" s="131" t="s">
        <v>189</v>
      </c>
      <c r="J59" s="131"/>
      <c r="K59" s="131" t="s">
        <v>190</v>
      </c>
      <c r="L59" s="131"/>
    </row>
    <row r="60" spans="2:12" ht="6" customHeight="1" x14ac:dyDescent="0.25">
      <c r="B60" s="147"/>
      <c r="C60" s="147"/>
      <c r="D60" s="147"/>
      <c r="E60" s="147"/>
      <c r="F60" s="147"/>
      <c r="G60" s="147"/>
      <c r="H60" s="147"/>
      <c r="I60" s="147"/>
      <c r="J60" s="147"/>
      <c r="K60" s="76"/>
    </row>
  </sheetData>
  <mergeCells count="46">
    <mergeCell ref="H42:L42"/>
    <mergeCell ref="D43:E43"/>
    <mergeCell ref="B42:F42"/>
    <mergeCell ref="B44:F45"/>
    <mergeCell ref="I43:L43"/>
    <mergeCell ref="H44:L45"/>
    <mergeCell ref="B60:J60"/>
    <mergeCell ref="B52:F52"/>
    <mergeCell ref="H52:L52"/>
    <mergeCell ref="I59:J59"/>
    <mergeCell ref="K59:L59"/>
    <mergeCell ref="D54:D56"/>
    <mergeCell ref="J54:J56"/>
    <mergeCell ref="B40:F40"/>
    <mergeCell ref="H40:L40"/>
    <mergeCell ref="H33:L33"/>
    <mergeCell ref="B39:F39"/>
    <mergeCell ref="H39:L39"/>
    <mergeCell ref="B33:F33"/>
    <mergeCell ref="D35:D37"/>
    <mergeCell ref="J35:J37"/>
    <mergeCell ref="B1:L1"/>
    <mergeCell ref="D5:D7"/>
    <mergeCell ref="J5:J7"/>
    <mergeCell ref="J18:J20"/>
    <mergeCell ref="J24:J26"/>
    <mergeCell ref="H13:I13"/>
    <mergeCell ref="J13:K13"/>
    <mergeCell ref="H14:I14"/>
    <mergeCell ref="J14:K14"/>
    <mergeCell ref="H22:L22"/>
    <mergeCell ref="B3:F3"/>
    <mergeCell ref="H9:L9"/>
    <mergeCell ref="H3:L3"/>
    <mergeCell ref="H12:L12"/>
    <mergeCell ref="H16:L16"/>
    <mergeCell ref="B12:F12"/>
    <mergeCell ref="B30:L30"/>
    <mergeCell ref="B9:F9"/>
    <mergeCell ref="B31:L31"/>
    <mergeCell ref="B10:F10"/>
    <mergeCell ref="H10:L10"/>
    <mergeCell ref="B26:F29"/>
    <mergeCell ref="I29:J29"/>
    <mergeCell ref="K29:L29"/>
    <mergeCell ref="D13:E13"/>
  </mergeCells>
  <pageMargins left="0.23622047244094491" right="0.23622047244094491" top="0.19685039370078741" bottom="0.1574803149606299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rgb="FFFFFF00"/>
  </sheetPr>
  <dimension ref="B1:AW38"/>
  <sheetViews>
    <sheetView workbookViewId="0">
      <selection activeCell="AW17" sqref="AW17"/>
    </sheetView>
  </sheetViews>
  <sheetFormatPr defaultRowHeight="15" x14ac:dyDescent="0.25"/>
  <cols>
    <col min="1" max="1" width="1" customWidth="1"/>
    <col min="2" max="2" width="16.42578125" bestFit="1" customWidth="1"/>
    <col min="3" max="3" width="13.42578125" customWidth="1"/>
    <col min="4" max="4" width="4.5703125" customWidth="1"/>
    <col min="5" max="5" width="8.42578125" customWidth="1"/>
    <col min="6" max="6" width="1.85546875" customWidth="1"/>
    <col min="7" max="8" width="11.7109375" customWidth="1"/>
    <col min="9" max="9" width="11.85546875" customWidth="1"/>
    <col min="10" max="10" width="4.7109375" customWidth="1"/>
    <col min="11" max="11" width="7.28515625" customWidth="1"/>
    <col min="12" max="12" width="13.140625" customWidth="1"/>
    <col min="13" max="13" width="15.7109375" customWidth="1"/>
    <col min="14" max="14" width="19.85546875" customWidth="1"/>
    <col min="15" max="15" width="1.140625" customWidth="1"/>
    <col min="16" max="17" width="0" hidden="1" customWidth="1"/>
    <col min="18" max="18" width="9.42578125" hidden="1" customWidth="1"/>
    <col min="19" max="45" width="0" hidden="1" customWidth="1"/>
    <col min="48" max="48" width="12" bestFit="1" customWidth="1"/>
    <col min="51" max="51" width="9.7109375" bestFit="1" customWidth="1"/>
    <col min="52" max="52" width="56.5703125" customWidth="1"/>
    <col min="53" max="53" width="33.42578125" bestFit="1" customWidth="1"/>
  </cols>
  <sheetData>
    <row r="1" spans="2:44" ht="6" customHeight="1" x14ac:dyDescent="0.25"/>
    <row r="2" spans="2:44" ht="15.75" customHeight="1" x14ac:dyDescent="0.25">
      <c r="B2" s="229" t="s">
        <v>196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44" ht="9" customHeight="1" x14ac:dyDescent="0.25"/>
    <row r="4" spans="2:44" ht="33" customHeight="1" x14ac:dyDescent="0.25">
      <c r="B4" s="234" t="s">
        <v>174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44" ht="8.25" customHeight="1" x14ac:dyDescent="0.25"/>
    <row r="6" spans="2:44" ht="15.75" x14ac:dyDescent="0.25">
      <c r="B6" s="21" t="s">
        <v>1</v>
      </c>
      <c r="C6" s="68" t="s">
        <v>11</v>
      </c>
      <c r="D6" s="235" t="s">
        <v>12</v>
      </c>
      <c r="E6" s="235"/>
      <c r="G6" s="231" t="s">
        <v>34</v>
      </c>
      <c r="H6" s="232"/>
      <c r="I6" s="232"/>
      <c r="J6" s="232"/>
      <c r="K6" s="233"/>
      <c r="L6" s="236" t="s">
        <v>36</v>
      </c>
      <c r="M6" s="238"/>
      <c r="N6" s="237"/>
    </row>
    <row r="7" spans="2:44" ht="15" customHeight="1" x14ac:dyDescent="0.3">
      <c r="B7" s="19" t="s">
        <v>92</v>
      </c>
      <c r="C7" s="64">
        <v>533</v>
      </c>
      <c r="D7" s="172">
        <v>962</v>
      </c>
      <c r="E7" s="172"/>
      <c r="G7" s="159" t="s">
        <v>20</v>
      </c>
      <c r="H7" s="160"/>
      <c r="I7" s="160"/>
      <c r="J7" s="160"/>
      <c r="K7" s="161"/>
      <c r="L7" s="152" t="s">
        <v>148</v>
      </c>
      <c r="M7" s="153"/>
      <c r="N7" s="154"/>
      <c r="P7" s="6"/>
      <c r="Q7" s="6"/>
      <c r="R7">
        <v>1</v>
      </c>
      <c r="S7">
        <v>9</v>
      </c>
      <c r="T7">
        <v>11</v>
      </c>
      <c r="U7">
        <v>17</v>
      </c>
      <c r="V7">
        <v>18</v>
      </c>
      <c r="W7">
        <v>21</v>
      </c>
      <c r="X7">
        <v>24</v>
      </c>
      <c r="Y7">
        <v>25</v>
      </c>
      <c r="Z7">
        <v>27</v>
      </c>
      <c r="AA7">
        <v>28</v>
      </c>
      <c r="AB7">
        <v>29</v>
      </c>
      <c r="AC7">
        <v>32</v>
      </c>
      <c r="AD7">
        <v>43</v>
      </c>
      <c r="AE7">
        <v>45</v>
      </c>
      <c r="AF7" t="s">
        <v>71</v>
      </c>
      <c r="AG7">
        <v>50</v>
      </c>
      <c r="AH7">
        <v>54</v>
      </c>
      <c r="AI7">
        <v>56</v>
      </c>
      <c r="AJ7">
        <v>57</v>
      </c>
      <c r="AK7" t="s">
        <v>72</v>
      </c>
      <c r="AL7">
        <v>60</v>
      </c>
      <c r="AM7">
        <v>61</v>
      </c>
      <c r="AN7">
        <v>76</v>
      </c>
      <c r="AO7">
        <v>85</v>
      </c>
      <c r="AP7">
        <v>95</v>
      </c>
    </row>
    <row r="8" spans="2:44" ht="15" customHeight="1" x14ac:dyDescent="0.25">
      <c r="B8" s="19" t="s">
        <v>32</v>
      </c>
      <c r="C8" s="64">
        <v>663</v>
      </c>
      <c r="D8" s="172">
        <v>1196</v>
      </c>
      <c r="E8" s="172"/>
      <c r="G8" s="159" t="s">
        <v>18</v>
      </c>
      <c r="H8" s="160"/>
      <c r="I8" s="160"/>
      <c r="J8" s="160"/>
      <c r="K8" s="161"/>
      <c r="L8" s="152" t="s">
        <v>192</v>
      </c>
      <c r="M8" s="153"/>
      <c r="N8" s="154"/>
      <c r="P8" s="1"/>
      <c r="Q8" t="s">
        <v>68</v>
      </c>
      <c r="R8" s="1" t="s">
        <v>73</v>
      </c>
      <c r="W8" t="s">
        <v>73</v>
      </c>
      <c r="X8" t="s">
        <v>73</v>
      </c>
      <c r="Y8" t="s">
        <v>73</v>
      </c>
      <c r="Z8" t="s">
        <v>73</v>
      </c>
      <c r="AA8" t="s">
        <v>73</v>
      </c>
      <c r="AB8" t="s">
        <v>73</v>
      </c>
      <c r="AC8" t="s">
        <v>73</v>
      </c>
      <c r="AD8" t="s">
        <v>73</v>
      </c>
      <c r="AE8" t="s">
        <v>73</v>
      </c>
      <c r="AF8" t="s">
        <v>73</v>
      </c>
      <c r="AG8" t="s">
        <v>73</v>
      </c>
      <c r="AH8" t="s">
        <v>73</v>
      </c>
      <c r="AI8" t="s">
        <v>73</v>
      </c>
      <c r="AJ8" t="s">
        <v>73</v>
      </c>
      <c r="AK8" t="s">
        <v>73</v>
      </c>
      <c r="AL8" t="s">
        <v>73</v>
      </c>
      <c r="AM8" t="s">
        <v>73</v>
      </c>
      <c r="AN8" t="s">
        <v>73</v>
      </c>
      <c r="AO8" t="s">
        <v>73</v>
      </c>
      <c r="AP8" t="s">
        <v>73</v>
      </c>
    </row>
    <row r="9" spans="2:44" ht="15" customHeight="1" x14ac:dyDescent="0.25">
      <c r="B9" s="19" t="s">
        <v>93</v>
      </c>
      <c r="C9" s="64">
        <f>C7*2</f>
        <v>1066</v>
      </c>
      <c r="D9" s="172">
        <f>D7*2</f>
        <v>1924</v>
      </c>
      <c r="E9" s="172"/>
      <c r="G9" s="159" t="s">
        <v>19</v>
      </c>
      <c r="H9" s="160"/>
      <c r="I9" s="160"/>
      <c r="J9" s="160"/>
      <c r="K9" s="161"/>
      <c r="L9" s="152" t="s">
        <v>193</v>
      </c>
      <c r="M9" s="153"/>
      <c r="N9" s="154"/>
      <c r="Q9" t="s">
        <v>69</v>
      </c>
      <c r="W9" t="s">
        <v>73</v>
      </c>
      <c r="X9" t="s">
        <v>73</v>
      </c>
      <c r="Y9" t="s">
        <v>73</v>
      </c>
      <c r="Z9" t="s">
        <v>73</v>
      </c>
      <c r="AD9" t="s">
        <v>73</v>
      </c>
      <c r="AG9" t="s">
        <v>73</v>
      </c>
      <c r="AJ9" t="s">
        <v>73</v>
      </c>
      <c r="AL9" t="s">
        <v>73</v>
      </c>
      <c r="AM9" t="s">
        <v>73</v>
      </c>
      <c r="AN9" t="s">
        <v>73</v>
      </c>
      <c r="AO9" t="s">
        <v>73</v>
      </c>
      <c r="AP9" t="s">
        <v>73</v>
      </c>
    </row>
    <row r="10" spans="2:44" ht="15" customHeight="1" x14ac:dyDescent="0.25">
      <c r="B10" s="19" t="s">
        <v>33</v>
      </c>
      <c r="C10" s="64">
        <f>C8*2</f>
        <v>1326</v>
      </c>
      <c r="D10" s="172">
        <f>D8*2</f>
        <v>2392</v>
      </c>
      <c r="E10" s="172"/>
      <c r="G10" s="159" t="s">
        <v>58</v>
      </c>
      <c r="H10" s="160"/>
      <c r="I10" s="160"/>
      <c r="J10" s="160"/>
      <c r="K10" s="161"/>
      <c r="L10" s="152" t="s">
        <v>194</v>
      </c>
      <c r="M10" s="153"/>
      <c r="N10" s="154"/>
      <c r="Q10" t="s">
        <v>70</v>
      </c>
      <c r="R10" t="s">
        <v>73</v>
      </c>
      <c r="S10" t="s">
        <v>73</v>
      </c>
      <c r="T10" t="s">
        <v>73</v>
      </c>
      <c r="U10" t="s">
        <v>73</v>
      </c>
      <c r="V10" t="s">
        <v>73</v>
      </c>
      <c r="W10" t="s">
        <v>73</v>
      </c>
      <c r="X10" t="s">
        <v>73</v>
      </c>
      <c r="Y10" t="s">
        <v>73</v>
      </c>
      <c r="Z10" t="s">
        <v>73</v>
      </c>
      <c r="AA10" t="s">
        <v>73</v>
      </c>
      <c r="AC10" t="s">
        <v>73</v>
      </c>
      <c r="AD10" t="s">
        <v>73</v>
      </c>
      <c r="AE10" t="s">
        <v>73</v>
      </c>
      <c r="AG10" t="s">
        <v>73</v>
      </c>
      <c r="AH10" t="s">
        <v>73</v>
      </c>
      <c r="AJ10" t="s">
        <v>73</v>
      </c>
      <c r="AK10" t="s">
        <v>73</v>
      </c>
      <c r="AM10" t="s">
        <v>73</v>
      </c>
      <c r="AN10" t="s">
        <v>73</v>
      </c>
    </row>
    <row r="11" spans="2:44" ht="9.9499999999999993" customHeight="1" x14ac:dyDescent="0.25">
      <c r="Q11" t="s">
        <v>68</v>
      </c>
      <c r="R11">
        <f>IF(R8="+",R$7,"")</f>
        <v>1</v>
      </c>
      <c r="S11" t="str">
        <f t="shared" ref="S11:AP11" si="0">IF(S8="+",S$7,"")</f>
        <v/>
      </c>
      <c r="T11" t="str">
        <f t="shared" si="0"/>
        <v/>
      </c>
      <c r="U11" t="str">
        <f t="shared" si="0"/>
        <v/>
      </c>
      <c r="V11" t="str">
        <f t="shared" si="0"/>
        <v/>
      </c>
      <c r="W11">
        <f t="shared" si="0"/>
        <v>21</v>
      </c>
      <c r="X11">
        <f t="shared" si="0"/>
        <v>24</v>
      </c>
      <c r="Y11">
        <f t="shared" si="0"/>
        <v>25</v>
      </c>
      <c r="Z11">
        <f t="shared" si="0"/>
        <v>27</v>
      </c>
      <c r="AA11">
        <f t="shared" si="0"/>
        <v>28</v>
      </c>
      <c r="AB11">
        <f t="shared" si="0"/>
        <v>29</v>
      </c>
      <c r="AC11">
        <f t="shared" si="0"/>
        <v>32</v>
      </c>
      <c r="AD11">
        <f t="shared" si="0"/>
        <v>43</v>
      </c>
      <c r="AE11">
        <f t="shared" si="0"/>
        <v>45</v>
      </c>
      <c r="AF11" t="str">
        <f t="shared" si="0"/>
        <v>45а</v>
      </c>
      <c r="AG11">
        <f t="shared" si="0"/>
        <v>50</v>
      </c>
      <c r="AH11">
        <f t="shared" si="0"/>
        <v>54</v>
      </c>
      <c r="AI11">
        <f t="shared" si="0"/>
        <v>56</v>
      </c>
      <c r="AJ11">
        <f t="shared" si="0"/>
        <v>57</v>
      </c>
      <c r="AK11" t="str">
        <f t="shared" si="0"/>
        <v>57а</v>
      </c>
      <c r="AL11">
        <f t="shared" si="0"/>
        <v>60</v>
      </c>
      <c r="AM11">
        <f t="shared" si="0"/>
        <v>61</v>
      </c>
      <c r="AN11">
        <f t="shared" si="0"/>
        <v>76</v>
      </c>
      <c r="AO11">
        <f t="shared" si="0"/>
        <v>85</v>
      </c>
      <c r="AP11">
        <f t="shared" si="0"/>
        <v>95</v>
      </c>
    </row>
    <row r="12" spans="2:44" ht="15.75" x14ac:dyDescent="0.25">
      <c r="B12" s="21" t="s">
        <v>2</v>
      </c>
      <c r="C12" s="186" t="s">
        <v>49</v>
      </c>
      <c r="D12" s="186"/>
      <c r="E12" s="186"/>
      <c r="G12" s="162" t="s">
        <v>48</v>
      </c>
      <c r="H12" s="163"/>
      <c r="I12" s="164"/>
      <c r="J12" s="236" t="s">
        <v>35</v>
      </c>
      <c r="K12" s="237"/>
      <c r="L12" s="162" t="s">
        <v>21</v>
      </c>
      <c r="M12" s="163"/>
      <c r="N12" s="164"/>
      <c r="Q12" t="s">
        <v>69</v>
      </c>
      <c r="R12" t="str">
        <f t="shared" ref="R12:AP12" si="1">IF(R9="+",R$7,"")</f>
        <v/>
      </c>
      <c r="S12" t="str">
        <f t="shared" si="1"/>
        <v/>
      </c>
      <c r="T12" t="str">
        <f t="shared" si="1"/>
        <v/>
      </c>
      <c r="U12" t="str">
        <f t="shared" si="1"/>
        <v/>
      </c>
      <c r="V12" t="str">
        <f t="shared" si="1"/>
        <v/>
      </c>
      <c r="W12">
        <f t="shared" si="1"/>
        <v>21</v>
      </c>
      <c r="X12">
        <f t="shared" si="1"/>
        <v>24</v>
      </c>
      <c r="Y12">
        <f t="shared" si="1"/>
        <v>25</v>
      </c>
      <c r="Z12">
        <f t="shared" si="1"/>
        <v>27</v>
      </c>
      <c r="AA12" t="str">
        <f t="shared" si="1"/>
        <v/>
      </c>
      <c r="AB12" t="str">
        <f t="shared" si="1"/>
        <v/>
      </c>
      <c r="AC12" t="str">
        <f t="shared" si="1"/>
        <v/>
      </c>
      <c r="AD12">
        <f t="shared" si="1"/>
        <v>43</v>
      </c>
      <c r="AE12" t="str">
        <f t="shared" si="1"/>
        <v/>
      </c>
      <c r="AF12" t="str">
        <f t="shared" si="1"/>
        <v/>
      </c>
      <c r="AG12">
        <f t="shared" si="1"/>
        <v>50</v>
      </c>
      <c r="AH12" t="str">
        <f t="shared" si="1"/>
        <v/>
      </c>
      <c r="AI12" t="str">
        <f t="shared" si="1"/>
        <v/>
      </c>
      <c r="AJ12">
        <f t="shared" si="1"/>
        <v>57</v>
      </c>
      <c r="AK12" t="str">
        <f t="shared" si="1"/>
        <v/>
      </c>
      <c r="AL12">
        <f t="shared" si="1"/>
        <v>60</v>
      </c>
      <c r="AM12">
        <f t="shared" si="1"/>
        <v>61</v>
      </c>
      <c r="AN12">
        <f t="shared" si="1"/>
        <v>76</v>
      </c>
      <c r="AO12">
        <f t="shared" si="1"/>
        <v>85</v>
      </c>
      <c r="AP12">
        <f t="shared" si="1"/>
        <v>95</v>
      </c>
    </row>
    <row r="13" spans="2:44" ht="15.75" x14ac:dyDescent="0.25">
      <c r="B13" s="19" t="s">
        <v>28</v>
      </c>
      <c r="C13" s="172">
        <v>165</v>
      </c>
      <c r="D13" s="172"/>
      <c r="E13" s="172"/>
      <c r="F13" s="22"/>
      <c r="G13" s="176" t="s">
        <v>57</v>
      </c>
      <c r="H13" s="169"/>
      <c r="I13" s="169"/>
      <c r="J13" s="25">
        <v>139</v>
      </c>
      <c r="K13" s="165">
        <f>J13+J14+J15</f>
        <v>380</v>
      </c>
      <c r="L13" s="169" t="s">
        <v>128</v>
      </c>
      <c r="M13" s="169"/>
      <c r="N13" s="170"/>
      <c r="Q13" t="s">
        <v>70</v>
      </c>
      <c r="R13">
        <f t="shared" ref="R13:AP13" si="2">IF(R10="+",R$7,"")</f>
        <v>1</v>
      </c>
      <c r="S13">
        <f t="shared" si="2"/>
        <v>9</v>
      </c>
      <c r="T13">
        <f t="shared" si="2"/>
        <v>11</v>
      </c>
      <c r="U13">
        <f t="shared" si="2"/>
        <v>17</v>
      </c>
      <c r="V13">
        <f t="shared" si="2"/>
        <v>18</v>
      </c>
      <c r="W13">
        <f t="shared" si="2"/>
        <v>21</v>
      </c>
      <c r="X13">
        <f t="shared" si="2"/>
        <v>24</v>
      </c>
      <c r="Y13">
        <f t="shared" si="2"/>
        <v>25</v>
      </c>
      <c r="Z13">
        <f t="shared" si="2"/>
        <v>27</v>
      </c>
      <c r="AA13">
        <f t="shared" si="2"/>
        <v>28</v>
      </c>
      <c r="AB13" t="str">
        <f t="shared" si="2"/>
        <v/>
      </c>
      <c r="AC13">
        <f t="shared" si="2"/>
        <v>32</v>
      </c>
      <c r="AD13">
        <f t="shared" si="2"/>
        <v>43</v>
      </c>
      <c r="AE13">
        <f t="shared" si="2"/>
        <v>45</v>
      </c>
      <c r="AF13" t="str">
        <f t="shared" si="2"/>
        <v/>
      </c>
      <c r="AG13">
        <f t="shared" si="2"/>
        <v>50</v>
      </c>
      <c r="AH13">
        <f t="shared" si="2"/>
        <v>54</v>
      </c>
      <c r="AI13" t="str">
        <f t="shared" si="2"/>
        <v/>
      </c>
      <c r="AJ13">
        <f t="shared" si="2"/>
        <v>57</v>
      </c>
      <c r="AK13" t="str">
        <f t="shared" si="2"/>
        <v>57а</v>
      </c>
      <c r="AL13" t="str">
        <f t="shared" si="2"/>
        <v/>
      </c>
      <c r="AM13">
        <f t="shared" si="2"/>
        <v>61</v>
      </c>
      <c r="AN13">
        <f t="shared" si="2"/>
        <v>76</v>
      </c>
      <c r="AO13" t="str">
        <f t="shared" si="2"/>
        <v/>
      </c>
      <c r="AP13" t="str">
        <f t="shared" si="2"/>
        <v/>
      </c>
    </row>
    <row r="14" spans="2:44" ht="15" customHeight="1" x14ac:dyDescent="0.25">
      <c r="B14" s="19" t="s">
        <v>32</v>
      </c>
      <c r="C14" s="172">
        <f>ROUND(C13*1.25/10,0)*10</f>
        <v>210</v>
      </c>
      <c r="D14" s="172"/>
      <c r="E14" s="172"/>
      <c r="F14" s="20"/>
      <c r="G14" s="176" t="s">
        <v>56</v>
      </c>
      <c r="H14" s="169"/>
      <c r="I14" s="169"/>
      <c r="J14" s="25">
        <v>150</v>
      </c>
      <c r="K14" s="165"/>
      <c r="L14" s="169" t="s">
        <v>116</v>
      </c>
      <c r="M14" s="169"/>
      <c r="N14" s="170"/>
      <c r="Q14" s="71"/>
    </row>
    <row r="15" spans="2:44" ht="15" customHeight="1" x14ac:dyDescent="0.25">
      <c r="B15" s="19" t="s">
        <v>29</v>
      </c>
      <c r="C15" s="172">
        <f>C13*2</f>
        <v>330</v>
      </c>
      <c r="D15" s="172"/>
      <c r="E15" s="172"/>
      <c r="F15" s="20"/>
      <c r="G15" s="176" t="s">
        <v>55</v>
      </c>
      <c r="H15" s="169"/>
      <c r="I15" s="169"/>
      <c r="J15" s="25">
        <v>91</v>
      </c>
      <c r="K15" s="165"/>
      <c r="L15" s="169" t="s">
        <v>149</v>
      </c>
      <c r="M15" s="169"/>
      <c r="N15" s="170"/>
      <c r="Q15" s="71"/>
    </row>
    <row r="16" spans="2:44" ht="15" customHeight="1" x14ac:dyDescent="0.25">
      <c r="B16" s="19" t="s">
        <v>33</v>
      </c>
      <c r="C16" s="172">
        <f>C14*2</f>
        <v>420</v>
      </c>
      <c r="D16" s="172"/>
      <c r="E16" s="172"/>
      <c r="F16" s="20"/>
      <c r="G16" s="176" t="s">
        <v>54</v>
      </c>
      <c r="H16" s="169"/>
      <c r="I16" s="169"/>
      <c r="J16" s="25">
        <v>84</v>
      </c>
      <c r="K16" s="165">
        <f>J16+J17</f>
        <v>164</v>
      </c>
      <c r="L16" s="169" t="s">
        <v>117</v>
      </c>
      <c r="M16" s="169"/>
      <c r="N16" s="170"/>
      <c r="Q16" s="71"/>
      <c r="Z16">
        <v>24</v>
      </c>
      <c r="AA16">
        <v>25</v>
      </c>
      <c r="AB16">
        <v>27</v>
      </c>
      <c r="AC16">
        <v>28</v>
      </c>
      <c r="AD16">
        <v>29</v>
      </c>
      <c r="AE16">
        <v>32</v>
      </c>
      <c r="AF16">
        <v>43</v>
      </c>
      <c r="AG16">
        <v>45</v>
      </c>
      <c r="AH16" t="s">
        <v>71</v>
      </c>
      <c r="AI16">
        <v>50</v>
      </c>
      <c r="AJ16">
        <v>54</v>
      </c>
      <c r="AK16">
        <v>56</v>
      </c>
      <c r="AL16">
        <v>57</v>
      </c>
      <c r="AM16" t="s">
        <v>72</v>
      </c>
      <c r="AN16">
        <v>60</v>
      </c>
      <c r="AO16">
        <v>61</v>
      </c>
      <c r="AP16">
        <v>76</v>
      </c>
      <c r="AQ16">
        <v>85</v>
      </c>
      <c r="AR16">
        <v>95</v>
      </c>
    </row>
    <row r="17" spans="2:49" ht="15.75" customHeight="1" thickBot="1" x14ac:dyDescent="0.3">
      <c r="F17" s="31"/>
      <c r="G17" s="167" t="s">
        <v>25</v>
      </c>
      <c r="H17" s="168"/>
      <c r="I17" s="168"/>
      <c r="J17" s="80">
        <v>80</v>
      </c>
      <c r="K17" s="166"/>
      <c r="L17" s="168" t="s">
        <v>118</v>
      </c>
      <c r="M17" s="168"/>
      <c r="N17" s="230"/>
      <c r="P17" t="s">
        <v>74</v>
      </c>
      <c r="Q17" s="71"/>
      <c r="T17" s="71"/>
    </row>
    <row r="18" spans="2:49" ht="15.75" customHeight="1" x14ac:dyDescent="0.25">
      <c r="B18" s="21" t="s">
        <v>37</v>
      </c>
      <c r="C18" s="186" t="s">
        <v>36</v>
      </c>
      <c r="D18" s="186"/>
      <c r="E18" s="186"/>
      <c r="F18" s="26"/>
      <c r="G18" s="200" t="s">
        <v>51</v>
      </c>
      <c r="H18" s="201"/>
      <c r="I18" s="201"/>
      <c r="J18" s="81">
        <v>135</v>
      </c>
      <c r="K18" s="196">
        <f>J18+J19+J20</f>
        <v>390</v>
      </c>
      <c r="L18" s="205" t="s">
        <v>169</v>
      </c>
      <c r="M18" s="206"/>
      <c r="N18" s="207"/>
      <c r="P18" t="s">
        <v>66</v>
      </c>
      <c r="Q18" s="71"/>
    </row>
    <row r="19" spans="2:49" ht="15.75" customHeight="1" x14ac:dyDescent="0.25">
      <c r="B19" s="24" t="s">
        <v>28</v>
      </c>
      <c r="C19" s="217">
        <v>98</v>
      </c>
      <c r="D19" s="217"/>
      <c r="E19" s="217"/>
      <c r="F19" s="23"/>
      <c r="G19" s="173" t="s">
        <v>52</v>
      </c>
      <c r="H19" s="169"/>
      <c r="I19" s="169"/>
      <c r="J19" s="25">
        <v>95</v>
      </c>
      <c r="K19" s="165"/>
      <c r="L19" s="208" t="s">
        <v>170</v>
      </c>
      <c r="M19" s="209"/>
      <c r="N19" s="210"/>
      <c r="P19" t="s">
        <v>65</v>
      </c>
      <c r="Q19" s="71"/>
    </row>
    <row r="20" spans="2:49" ht="15" customHeight="1" thickBot="1" x14ac:dyDescent="0.3">
      <c r="B20" s="24" t="s">
        <v>29</v>
      </c>
      <c r="C20" s="217">
        <v>120</v>
      </c>
      <c r="D20" s="217"/>
      <c r="E20" s="217"/>
      <c r="F20" s="23"/>
      <c r="G20" s="184" t="s">
        <v>53</v>
      </c>
      <c r="H20" s="185"/>
      <c r="I20" s="185"/>
      <c r="J20" s="82">
        <v>160</v>
      </c>
      <c r="K20" s="197"/>
      <c r="L20" s="211" t="s">
        <v>171</v>
      </c>
      <c r="M20" s="212"/>
      <c r="N20" s="213"/>
      <c r="P20" t="s">
        <v>67</v>
      </c>
      <c r="Q20" s="71"/>
    </row>
    <row r="21" spans="2:49" ht="15" customHeight="1" x14ac:dyDescent="0.25">
      <c r="B21" s="28"/>
      <c r="C21" s="29"/>
      <c r="D21" s="29"/>
      <c r="E21" s="29"/>
      <c r="F21" s="23"/>
      <c r="G21" s="198" t="s">
        <v>91</v>
      </c>
      <c r="H21" s="198"/>
      <c r="I21" s="198"/>
      <c r="J21" s="199" t="str">
        <f>K13+K16+K18&amp;" шт."</f>
        <v>934 шт.</v>
      </c>
      <c r="K21" s="199"/>
      <c r="L21" s="228" t="s">
        <v>179</v>
      </c>
      <c r="M21" s="228"/>
      <c r="N21" s="228"/>
    </row>
    <row r="22" spans="2:49" ht="6.75" customHeight="1" x14ac:dyDescent="0.25">
      <c r="B22" s="28"/>
      <c r="C22" s="29"/>
      <c r="D22" s="29"/>
      <c r="E22" s="29"/>
      <c r="F22" s="23"/>
      <c r="G22" s="30"/>
      <c r="H22" s="30"/>
      <c r="I22" s="30"/>
      <c r="J22" s="30"/>
      <c r="K22" s="30"/>
      <c r="L22" s="30"/>
      <c r="M22" s="30"/>
      <c r="N22" s="30"/>
    </row>
    <row r="23" spans="2:49" ht="29.25" customHeight="1" x14ac:dyDescent="0.25">
      <c r="B23" s="221" t="s">
        <v>59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3"/>
    </row>
    <row r="24" spans="2:49" ht="27.95" customHeight="1" x14ac:dyDescent="0.25">
      <c r="B24" s="214" t="s">
        <v>195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</row>
    <row r="25" spans="2:49" ht="15.75" customHeight="1" x14ac:dyDescent="0.25">
      <c r="B25" s="187" t="s">
        <v>86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</row>
    <row r="26" spans="2:49" ht="6.95" customHeight="1" thickBot="1" x14ac:dyDescent="0.3"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2:49" ht="16.5" thickBot="1" x14ac:dyDescent="0.3">
      <c r="B27" s="188" t="s">
        <v>60</v>
      </c>
      <c r="C27" s="189"/>
      <c r="D27" s="190"/>
      <c r="E27" s="202" t="s">
        <v>11</v>
      </c>
      <c r="F27" s="203"/>
      <c r="G27" s="203"/>
      <c r="H27" s="203"/>
      <c r="I27" s="204"/>
      <c r="J27" s="202" t="s">
        <v>12</v>
      </c>
      <c r="K27" s="215"/>
      <c r="L27" s="203"/>
      <c r="M27" s="203"/>
      <c r="N27" s="216"/>
    </row>
    <row r="28" spans="2:49" ht="16.5" thickBot="1" x14ac:dyDescent="0.3">
      <c r="B28" s="191"/>
      <c r="C28" s="192"/>
      <c r="D28" s="193"/>
      <c r="E28" s="179" t="s">
        <v>28</v>
      </c>
      <c r="F28" s="180"/>
      <c r="G28" s="69" t="s">
        <v>30</v>
      </c>
      <c r="H28" s="69" t="s">
        <v>29</v>
      </c>
      <c r="I28" s="70" t="s">
        <v>31</v>
      </c>
      <c r="J28" s="194" t="s">
        <v>28</v>
      </c>
      <c r="K28" s="195"/>
      <c r="L28" s="69" t="s">
        <v>30</v>
      </c>
      <c r="M28" s="69" t="s">
        <v>29</v>
      </c>
      <c r="N28" s="70" t="s">
        <v>31</v>
      </c>
      <c r="AV28" s="71"/>
    </row>
    <row r="29" spans="2:49" ht="15.75" customHeight="1" x14ac:dyDescent="0.25">
      <c r="B29" s="181" t="s">
        <v>26</v>
      </c>
      <c r="C29" s="182"/>
      <c r="D29" s="183"/>
      <c r="E29" s="224">
        <v>113841</v>
      </c>
      <c r="F29" s="225"/>
      <c r="G29" s="62">
        <v>139139</v>
      </c>
      <c r="H29" s="62">
        <v>217952</v>
      </c>
      <c r="I29" s="63">
        <v>268548</v>
      </c>
      <c r="J29" s="155">
        <v>178059</v>
      </c>
      <c r="K29" s="156"/>
      <c r="L29" s="62">
        <v>218925</v>
      </c>
      <c r="M29" s="62">
        <v>346388</v>
      </c>
      <c r="N29" s="63">
        <v>428120</v>
      </c>
      <c r="AV29" s="89"/>
      <c r="AW29" s="90"/>
    </row>
    <row r="30" spans="2:49" x14ac:dyDescent="0.25">
      <c r="B30" s="174" t="s">
        <v>22</v>
      </c>
      <c r="C30" s="175"/>
      <c r="D30" s="176"/>
      <c r="E30" s="171">
        <v>122850</v>
      </c>
      <c r="F30" s="172"/>
      <c r="G30" s="64">
        <v>150150</v>
      </c>
      <c r="H30" s="64">
        <v>235200</v>
      </c>
      <c r="I30" s="65">
        <v>289800</v>
      </c>
      <c r="J30" s="157">
        <v>192150</v>
      </c>
      <c r="K30" s="158"/>
      <c r="L30" s="64">
        <v>236250</v>
      </c>
      <c r="M30" s="64">
        <v>373800</v>
      </c>
      <c r="N30" s="65">
        <v>462000</v>
      </c>
      <c r="AV30" s="71"/>
      <c r="AW30" s="90"/>
    </row>
    <row r="31" spans="2:49" x14ac:dyDescent="0.25">
      <c r="B31" s="174" t="s">
        <v>23</v>
      </c>
      <c r="C31" s="175"/>
      <c r="D31" s="176"/>
      <c r="E31" s="171">
        <v>74529</v>
      </c>
      <c r="F31" s="172"/>
      <c r="G31" s="64">
        <v>91091</v>
      </c>
      <c r="H31" s="64">
        <v>142688</v>
      </c>
      <c r="I31" s="65">
        <v>175812</v>
      </c>
      <c r="J31" s="157">
        <v>116571</v>
      </c>
      <c r="K31" s="158"/>
      <c r="L31" s="64">
        <v>143325</v>
      </c>
      <c r="M31" s="64">
        <v>226772</v>
      </c>
      <c r="N31" s="65">
        <v>280280</v>
      </c>
      <c r="AW31" s="90"/>
    </row>
    <row r="32" spans="2:49" x14ac:dyDescent="0.25">
      <c r="B32" s="174" t="s">
        <v>24</v>
      </c>
      <c r="C32" s="175"/>
      <c r="D32" s="176"/>
      <c r="E32" s="171">
        <v>68796</v>
      </c>
      <c r="F32" s="172"/>
      <c r="G32" s="64">
        <v>84084</v>
      </c>
      <c r="H32" s="64">
        <v>131712</v>
      </c>
      <c r="I32" s="65">
        <v>162288</v>
      </c>
      <c r="J32" s="157">
        <v>107604</v>
      </c>
      <c r="K32" s="158"/>
      <c r="L32" s="64">
        <v>132300</v>
      </c>
      <c r="M32" s="64">
        <v>209328</v>
      </c>
      <c r="N32" s="65">
        <v>258720</v>
      </c>
      <c r="AW32" s="90"/>
    </row>
    <row r="33" spans="2:14" x14ac:dyDescent="0.25">
      <c r="B33" s="174" t="s">
        <v>25</v>
      </c>
      <c r="C33" s="175"/>
      <c r="D33" s="176"/>
      <c r="E33" s="171">
        <v>65520</v>
      </c>
      <c r="F33" s="172"/>
      <c r="G33" s="64">
        <v>80080</v>
      </c>
      <c r="H33" s="64">
        <v>125440</v>
      </c>
      <c r="I33" s="65">
        <v>154560</v>
      </c>
      <c r="J33" s="157">
        <v>102480</v>
      </c>
      <c r="K33" s="158"/>
      <c r="L33" s="64">
        <v>126000</v>
      </c>
      <c r="M33" s="64">
        <v>199360</v>
      </c>
      <c r="N33" s="65">
        <v>246400</v>
      </c>
    </row>
    <row r="34" spans="2:14" x14ac:dyDescent="0.25">
      <c r="B34" s="174" t="s">
        <v>46</v>
      </c>
      <c r="C34" s="175"/>
      <c r="D34" s="176"/>
      <c r="E34" s="171">
        <v>110565</v>
      </c>
      <c r="F34" s="172"/>
      <c r="G34" s="64">
        <v>135135</v>
      </c>
      <c r="H34" s="64">
        <v>211680</v>
      </c>
      <c r="I34" s="65">
        <v>260820</v>
      </c>
      <c r="J34" s="157">
        <v>172935</v>
      </c>
      <c r="K34" s="158"/>
      <c r="L34" s="64">
        <v>212625</v>
      </c>
      <c r="M34" s="64">
        <v>336420</v>
      </c>
      <c r="N34" s="65">
        <v>418800</v>
      </c>
    </row>
    <row r="35" spans="2:14" x14ac:dyDescent="0.25">
      <c r="B35" s="174" t="s">
        <v>47</v>
      </c>
      <c r="C35" s="175"/>
      <c r="D35" s="176"/>
      <c r="E35" s="171">
        <v>77805</v>
      </c>
      <c r="F35" s="172"/>
      <c r="G35" s="64">
        <v>95095</v>
      </c>
      <c r="H35" s="64">
        <v>148960</v>
      </c>
      <c r="I35" s="65">
        <v>183540</v>
      </c>
      <c r="J35" s="157">
        <v>121695</v>
      </c>
      <c r="K35" s="158"/>
      <c r="L35" s="64">
        <v>149625</v>
      </c>
      <c r="M35" s="64">
        <v>236740</v>
      </c>
      <c r="N35" s="65">
        <v>292600</v>
      </c>
    </row>
    <row r="36" spans="2:14" x14ac:dyDescent="0.25">
      <c r="B36" s="174" t="s">
        <v>50</v>
      </c>
      <c r="C36" s="175"/>
      <c r="D36" s="176"/>
      <c r="E36" s="171">
        <v>131040</v>
      </c>
      <c r="F36" s="172"/>
      <c r="G36" s="64">
        <v>160160</v>
      </c>
      <c r="H36" s="64">
        <v>250880</v>
      </c>
      <c r="I36" s="65">
        <v>309120</v>
      </c>
      <c r="J36" s="157">
        <v>204960</v>
      </c>
      <c r="K36" s="158"/>
      <c r="L36" s="64">
        <v>252000</v>
      </c>
      <c r="M36" s="64">
        <v>396720</v>
      </c>
      <c r="N36" s="65">
        <v>492800</v>
      </c>
    </row>
    <row r="37" spans="2:14" ht="15.75" thickBot="1" x14ac:dyDescent="0.3">
      <c r="B37" s="218" t="s">
        <v>61</v>
      </c>
      <c r="C37" s="219"/>
      <c r="D37" s="220"/>
      <c r="E37" s="177">
        <f>SUM(E29:F36)</f>
        <v>764946</v>
      </c>
      <c r="F37" s="178"/>
      <c r="G37" s="66">
        <f>SUM(G29:G36)</f>
        <v>934934</v>
      </c>
      <c r="H37" s="66">
        <f t="shared" ref="H37:N37" si="3">SUM(H29:H36)</f>
        <v>1464512</v>
      </c>
      <c r="I37" s="66">
        <f t="shared" si="3"/>
        <v>1804488</v>
      </c>
      <c r="J37" s="226">
        <f t="shared" si="3"/>
        <v>1196454</v>
      </c>
      <c r="K37" s="227"/>
      <c r="L37" s="66">
        <f t="shared" si="3"/>
        <v>1471050</v>
      </c>
      <c r="M37" s="66">
        <f t="shared" si="3"/>
        <v>2325528</v>
      </c>
      <c r="N37" s="66">
        <f t="shared" si="3"/>
        <v>2879720</v>
      </c>
    </row>
    <row r="38" spans="2:14" ht="15" customHeight="1" x14ac:dyDescent="0.25"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</row>
  </sheetData>
  <sortState xmlns:xlrd2="http://schemas.microsoft.com/office/spreadsheetml/2017/richdata2" ref="AY7:AZ20">
    <sortCondition ref="AY7"/>
  </sortState>
  <mergeCells count="85">
    <mergeCell ref="L21:N21"/>
    <mergeCell ref="C16:E16"/>
    <mergeCell ref="B2:N2"/>
    <mergeCell ref="L17:N17"/>
    <mergeCell ref="G13:I13"/>
    <mergeCell ref="G14:I14"/>
    <mergeCell ref="G6:K6"/>
    <mergeCell ref="B4:N4"/>
    <mergeCell ref="D6:E6"/>
    <mergeCell ref="D7:E7"/>
    <mergeCell ref="D8:E8"/>
    <mergeCell ref="D9:E9"/>
    <mergeCell ref="D10:E10"/>
    <mergeCell ref="C12:E12"/>
    <mergeCell ref="J12:K12"/>
    <mergeCell ref="L6:N6"/>
    <mergeCell ref="J27:N27"/>
    <mergeCell ref="L7:N7"/>
    <mergeCell ref="C19:E19"/>
    <mergeCell ref="C20:E20"/>
    <mergeCell ref="B37:D37"/>
    <mergeCell ref="B23:N23"/>
    <mergeCell ref="L14:N14"/>
    <mergeCell ref="E29:F29"/>
    <mergeCell ref="G16:I16"/>
    <mergeCell ref="G15:I15"/>
    <mergeCell ref="C14:E14"/>
    <mergeCell ref="C15:E15"/>
    <mergeCell ref="K13:K15"/>
    <mergeCell ref="C13:E13"/>
    <mergeCell ref="J37:K37"/>
    <mergeCell ref="B36:D36"/>
    <mergeCell ref="G20:I20"/>
    <mergeCell ref="E34:F34"/>
    <mergeCell ref="G7:K7"/>
    <mergeCell ref="C18:E18"/>
    <mergeCell ref="B25:N25"/>
    <mergeCell ref="B27:D28"/>
    <mergeCell ref="J28:K28"/>
    <mergeCell ref="K18:K20"/>
    <mergeCell ref="G21:I21"/>
    <mergeCell ref="J21:K21"/>
    <mergeCell ref="G18:I18"/>
    <mergeCell ref="E27:I27"/>
    <mergeCell ref="L18:N18"/>
    <mergeCell ref="L19:N19"/>
    <mergeCell ref="L20:N20"/>
    <mergeCell ref="B24:N24"/>
    <mergeCell ref="B34:D34"/>
    <mergeCell ref="B35:D35"/>
    <mergeCell ref="E37:F37"/>
    <mergeCell ref="E28:F28"/>
    <mergeCell ref="B29:D29"/>
    <mergeCell ref="B30:D30"/>
    <mergeCell ref="B31:D31"/>
    <mergeCell ref="B32:D32"/>
    <mergeCell ref="B33:D33"/>
    <mergeCell ref="E36:F36"/>
    <mergeCell ref="J35:K35"/>
    <mergeCell ref="J36:K36"/>
    <mergeCell ref="E30:F30"/>
    <mergeCell ref="E31:F31"/>
    <mergeCell ref="E33:F33"/>
    <mergeCell ref="E32:F32"/>
    <mergeCell ref="J33:K33"/>
    <mergeCell ref="J34:K34"/>
    <mergeCell ref="J31:K31"/>
    <mergeCell ref="J32:K32"/>
    <mergeCell ref="E35:F35"/>
    <mergeCell ref="L8:N8"/>
    <mergeCell ref="L9:N9"/>
    <mergeCell ref="J29:K29"/>
    <mergeCell ref="J30:K30"/>
    <mergeCell ref="G8:K8"/>
    <mergeCell ref="G9:K9"/>
    <mergeCell ref="G10:K10"/>
    <mergeCell ref="G12:I12"/>
    <mergeCell ref="L10:N10"/>
    <mergeCell ref="L12:N12"/>
    <mergeCell ref="K16:K17"/>
    <mergeCell ref="G17:I17"/>
    <mergeCell ref="L13:N13"/>
    <mergeCell ref="L15:N15"/>
    <mergeCell ref="L16:N16"/>
    <mergeCell ref="G19:I19"/>
  </mergeCells>
  <pageMargins left="0.23622047244094491" right="0.23622047244094491" top="0.19685039370078741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B2:AS21"/>
  <sheetViews>
    <sheetView zoomScaleNormal="100" workbookViewId="0">
      <selection activeCell="BJ9" sqref="BJ9"/>
    </sheetView>
  </sheetViews>
  <sheetFormatPr defaultRowHeight="15" x14ac:dyDescent="0.25"/>
  <cols>
    <col min="1" max="1" width="0.85546875" customWidth="1"/>
    <col min="2" max="4" width="3" customWidth="1"/>
    <col min="5" max="5" width="2.7109375" customWidth="1"/>
    <col min="6" max="6" width="2.140625" customWidth="1"/>
    <col min="7" max="7" width="2.42578125" customWidth="1"/>
    <col min="8" max="11" width="2.7109375" customWidth="1"/>
    <col min="12" max="12" width="3" customWidth="1"/>
    <col min="13" max="13" width="7.42578125" customWidth="1"/>
    <col min="14" max="14" width="2.140625" customWidth="1"/>
    <col min="15" max="18" width="3.140625" customWidth="1"/>
    <col min="19" max="20" width="3.28515625" customWidth="1"/>
    <col min="21" max="21" width="3.140625" customWidth="1"/>
    <col min="22" max="24" width="3.28515625" customWidth="1"/>
    <col min="25" max="25" width="2.85546875" customWidth="1"/>
    <col min="26" max="26" width="3.28515625" customWidth="1"/>
    <col min="27" max="27" width="2" customWidth="1"/>
    <col min="28" max="28" width="3.7109375" customWidth="1"/>
    <col min="29" max="29" width="3.85546875" customWidth="1"/>
    <col min="30" max="30" width="3.7109375" customWidth="1"/>
    <col min="31" max="32" width="3.28515625" customWidth="1"/>
    <col min="33" max="33" width="2.7109375" customWidth="1"/>
    <col min="34" max="34" width="3.28515625" customWidth="1"/>
    <col min="35" max="35" width="4.85546875" customWidth="1"/>
    <col min="36" max="36" width="4.42578125" customWidth="1"/>
    <col min="37" max="37" width="4.140625" customWidth="1"/>
    <col min="38" max="40" width="3.28515625" customWidth="1"/>
    <col min="41" max="41" width="4.42578125" customWidth="1"/>
    <col min="42" max="42" width="3.42578125" customWidth="1"/>
    <col min="43" max="44" width="3.5703125" customWidth="1"/>
    <col min="45" max="45" width="3.85546875" customWidth="1"/>
    <col min="46" max="46" width="0.85546875" customWidth="1"/>
    <col min="48" max="59" width="3.140625" customWidth="1"/>
    <col min="60" max="60" width="10" bestFit="1" customWidth="1"/>
    <col min="61" max="65" width="5.5703125" customWidth="1"/>
    <col min="66" max="66" width="8" bestFit="1" customWidth="1"/>
    <col min="67" max="72" width="5.5703125" customWidth="1"/>
  </cols>
  <sheetData>
    <row r="2" spans="2:45" ht="15.75" customHeight="1" x14ac:dyDescent="0.25">
      <c r="B2" s="229" t="s">
        <v>175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</row>
    <row r="4" spans="2:45" x14ac:dyDescent="0.25">
      <c r="B4" s="255" t="s">
        <v>127</v>
      </c>
      <c r="C4" s="256"/>
      <c r="D4" s="256"/>
      <c r="E4" s="256"/>
      <c r="F4" s="257"/>
      <c r="G4" s="255" t="s">
        <v>120</v>
      </c>
      <c r="H4" s="256"/>
      <c r="I4" s="256"/>
      <c r="J4" s="256"/>
      <c r="K4" s="256"/>
      <c r="L4" s="256"/>
      <c r="M4" s="257"/>
      <c r="N4" s="84"/>
      <c r="O4" s="268" t="s">
        <v>106</v>
      </c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B4" s="268" t="s">
        <v>34</v>
      </c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9" t="s">
        <v>36</v>
      </c>
      <c r="AR4" s="269"/>
      <c r="AS4" s="269"/>
    </row>
    <row r="5" spans="2:45" ht="15" customHeight="1" x14ac:dyDescent="0.25">
      <c r="B5" s="274" t="s">
        <v>124</v>
      </c>
      <c r="C5" s="274"/>
      <c r="D5" s="274"/>
      <c r="E5" s="274"/>
      <c r="F5" s="274"/>
      <c r="G5" s="271" t="s">
        <v>168</v>
      </c>
      <c r="H5" s="271"/>
      <c r="I5" s="271"/>
      <c r="J5" s="271"/>
      <c r="K5" s="271"/>
      <c r="L5" s="271"/>
      <c r="M5" s="271"/>
      <c r="O5" s="239" t="s">
        <v>104</v>
      </c>
      <c r="P5" s="240"/>
      <c r="Q5" s="240"/>
      <c r="R5" s="240"/>
      <c r="S5" s="240"/>
      <c r="T5" s="240"/>
      <c r="U5" s="240"/>
      <c r="V5" s="241"/>
      <c r="W5" s="270">
        <v>0.11</v>
      </c>
      <c r="X5" s="270"/>
      <c r="Y5" s="242" t="s">
        <v>105</v>
      </c>
      <c r="Z5" s="242"/>
      <c r="AB5" s="175" t="s">
        <v>102</v>
      </c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239" t="s">
        <v>148</v>
      </c>
      <c r="AR5" s="240"/>
      <c r="AS5" s="241"/>
    </row>
    <row r="6" spans="2:45" x14ac:dyDescent="0.25">
      <c r="B6" s="275"/>
      <c r="C6" s="275"/>
      <c r="D6" s="275"/>
      <c r="E6" s="275"/>
      <c r="F6" s="275"/>
      <c r="G6" s="272"/>
      <c r="H6" s="272"/>
      <c r="I6" s="272"/>
      <c r="J6" s="272"/>
      <c r="K6" s="272"/>
      <c r="L6" s="272"/>
      <c r="M6" s="272"/>
      <c r="O6" s="242" t="s">
        <v>110</v>
      </c>
      <c r="P6" s="242"/>
      <c r="Q6" s="242"/>
      <c r="R6" s="242"/>
      <c r="S6" s="242"/>
      <c r="T6" s="242"/>
      <c r="U6" s="242"/>
      <c r="V6" s="242"/>
      <c r="W6" s="242">
        <v>4</v>
      </c>
      <c r="X6" s="242"/>
      <c r="Y6" s="242" t="s">
        <v>107</v>
      </c>
      <c r="Z6" s="242"/>
      <c r="AB6" s="175" t="s">
        <v>100</v>
      </c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239" t="s">
        <v>192</v>
      </c>
      <c r="AR6" s="240"/>
      <c r="AS6" s="241"/>
    </row>
    <row r="7" spans="2:45" x14ac:dyDescent="0.25">
      <c r="B7" s="276"/>
      <c r="C7" s="276"/>
      <c r="D7" s="276"/>
      <c r="E7" s="276"/>
      <c r="F7" s="276"/>
      <c r="G7" s="273"/>
      <c r="H7" s="273"/>
      <c r="I7" s="273"/>
      <c r="J7" s="273"/>
      <c r="K7" s="273"/>
      <c r="L7" s="273"/>
      <c r="M7" s="273"/>
      <c r="O7" s="242" t="s">
        <v>108</v>
      </c>
      <c r="P7" s="242"/>
      <c r="Q7" s="242"/>
      <c r="R7" s="242"/>
      <c r="S7" s="242"/>
      <c r="T7" s="242"/>
      <c r="U7" s="242"/>
      <c r="V7" s="242"/>
      <c r="W7" s="242">
        <v>7</v>
      </c>
      <c r="X7" s="242"/>
      <c r="Y7" s="242" t="s">
        <v>109</v>
      </c>
      <c r="Z7" s="242"/>
      <c r="AB7" s="175" t="s">
        <v>101</v>
      </c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239" t="s">
        <v>193</v>
      </c>
      <c r="AR7" s="240"/>
      <c r="AS7" s="241"/>
    </row>
    <row r="8" spans="2:45" x14ac:dyDescent="0.25">
      <c r="B8" s="176" t="s">
        <v>125</v>
      </c>
      <c r="C8" s="169"/>
      <c r="D8" s="169"/>
      <c r="E8" s="169"/>
      <c r="F8" s="170"/>
      <c r="G8" s="239" t="s">
        <v>121</v>
      </c>
      <c r="H8" s="240"/>
      <c r="I8" s="240"/>
      <c r="J8" s="240"/>
      <c r="K8" s="240"/>
      <c r="L8" s="240"/>
      <c r="M8" s="241"/>
      <c r="O8" s="279" t="s">
        <v>114</v>
      </c>
      <c r="P8" s="279"/>
      <c r="Q8" s="279"/>
      <c r="R8" s="279"/>
      <c r="S8" s="279"/>
      <c r="T8" s="279"/>
      <c r="U8" s="279"/>
      <c r="V8" s="279"/>
      <c r="W8" s="244"/>
      <c r="X8" s="244"/>
      <c r="Y8" s="245">
        <f>800*(110+10+40)</f>
        <v>128000</v>
      </c>
      <c r="Z8" s="245"/>
      <c r="AB8" s="175" t="s">
        <v>103</v>
      </c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239" t="s">
        <v>194</v>
      </c>
      <c r="AR8" s="240"/>
      <c r="AS8" s="241"/>
    </row>
    <row r="9" spans="2:45" x14ac:dyDescent="0.25">
      <c r="B9" s="239" t="s">
        <v>126</v>
      </c>
      <c r="C9" s="240"/>
      <c r="D9" s="240"/>
      <c r="E9" s="240"/>
      <c r="F9" s="240"/>
      <c r="G9" s="241"/>
      <c r="H9" s="239" t="s">
        <v>151</v>
      </c>
      <c r="I9" s="240"/>
      <c r="J9" s="240"/>
      <c r="K9" s="240"/>
      <c r="L9" s="240"/>
      <c r="M9" s="241"/>
      <c r="O9" s="243" t="str">
        <f>"Суммарный пассажиропоток: "&amp;Y8&amp; " ч./сут."</f>
        <v>Суммарный пассажиропоток: 128000 ч./сут.</v>
      </c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</row>
    <row r="10" spans="2:45" ht="10.5" customHeight="1" x14ac:dyDescent="0.25"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</row>
    <row r="11" spans="2:45" x14ac:dyDescent="0.25">
      <c r="B11" s="255" t="s">
        <v>176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7"/>
    </row>
    <row r="12" spans="2:45" ht="15" customHeight="1" x14ac:dyDescent="0.25">
      <c r="B12" s="280" t="s">
        <v>123</v>
      </c>
      <c r="C12" s="280"/>
      <c r="D12" s="280"/>
      <c r="E12" s="280"/>
      <c r="F12" s="280"/>
      <c r="G12" s="280"/>
      <c r="H12" s="249" t="s">
        <v>122</v>
      </c>
      <c r="I12" s="250"/>
      <c r="J12" s="250"/>
      <c r="K12" s="250"/>
      <c r="L12" s="250"/>
      <c r="M12" s="251"/>
      <c r="N12" s="250" t="s">
        <v>152</v>
      </c>
      <c r="O12" s="250"/>
      <c r="P12" s="250"/>
      <c r="Q12" s="251"/>
      <c r="R12" s="92" t="s">
        <v>115</v>
      </c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4"/>
    </row>
    <row r="13" spans="2:45" x14ac:dyDescent="0.25">
      <c r="B13" s="280"/>
      <c r="C13" s="280"/>
      <c r="D13" s="280"/>
      <c r="E13" s="280"/>
      <c r="F13" s="280"/>
      <c r="G13" s="280"/>
      <c r="H13" s="252"/>
      <c r="I13" s="253"/>
      <c r="J13" s="253"/>
      <c r="K13" s="253"/>
      <c r="L13" s="253"/>
      <c r="M13" s="254"/>
      <c r="N13" s="253"/>
      <c r="O13" s="253"/>
      <c r="P13" s="253"/>
      <c r="Q13" s="254"/>
      <c r="R13" s="255">
        <v>5</v>
      </c>
      <c r="S13" s="256"/>
      <c r="T13" s="256"/>
      <c r="U13" s="257"/>
      <c r="V13" s="255">
        <v>10</v>
      </c>
      <c r="W13" s="256"/>
      <c r="X13" s="256"/>
      <c r="Y13" s="257"/>
      <c r="Z13" s="255">
        <v>15</v>
      </c>
      <c r="AA13" s="256"/>
      <c r="AB13" s="256"/>
      <c r="AC13" s="257"/>
      <c r="AD13" s="255">
        <v>20</v>
      </c>
      <c r="AE13" s="256"/>
      <c r="AF13" s="256"/>
      <c r="AG13" s="257"/>
      <c r="AH13" s="255">
        <v>25</v>
      </c>
      <c r="AI13" s="256"/>
      <c r="AJ13" s="256"/>
      <c r="AK13" s="257"/>
      <c r="AL13" s="255">
        <v>30</v>
      </c>
      <c r="AM13" s="256"/>
      <c r="AN13" s="256"/>
      <c r="AO13" s="257"/>
      <c r="AP13" s="255">
        <v>35</v>
      </c>
      <c r="AQ13" s="256"/>
      <c r="AR13" s="256"/>
      <c r="AS13" s="257"/>
    </row>
    <row r="14" spans="2:45" x14ac:dyDescent="0.25">
      <c r="B14" s="242">
        <f>H14*$W$7*(110+40+10)*$W$6*7</f>
        <v>125440</v>
      </c>
      <c r="C14" s="242"/>
      <c r="D14" s="242"/>
      <c r="E14" s="242"/>
      <c r="F14" s="242"/>
      <c r="G14" s="242"/>
      <c r="H14" s="85">
        <v>4</v>
      </c>
      <c r="I14" s="169" t="s">
        <v>111</v>
      </c>
      <c r="J14" s="169"/>
      <c r="K14" s="169"/>
      <c r="L14" s="169"/>
      <c r="M14" s="170"/>
      <c r="N14" s="263">
        <f>Y8*28/3</f>
        <v>1194666.6666666667</v>
      </c>
      <c r="O14" s="263"/>
      <c r="P14" s="263"/>
      <c r="Q14" s="264"/>
      <c r="R14" s="246">
        <f>ROUND($B14*R$13*$W$5*(100%-$W$8),0)</f>
        <v>68992</v>
      </c>
      <c r="S14" s="247"/>
      <c r="T14" s="247"/>
      <c r="U14" s="248"/>
      <c r="V14" s="246">
        <f>ROUND($B14*V$13*$W$5*(100%-$W$8),0)</f>
        <v>137984</v>
      </c>
      <c r="W14" s="247"/>
      <c r="X14" s="247"/>
      <c r="Y14" s="248"/>
      <c r="Z14" s="246">
        <f>ROUND($B14*Z$13*$W$5*(100%-$W$8),0)</f>
        <v>206976</v>
      </c>
      <c r="AA14" s="247"/>
      <c r="AB14" s="247"/>
      <c r="AC14" s="248"/>
      <c r="AD14" s="246">
        <f>ROUND($B14*AD$13*$W$5*(100%-$W$8),0)</f>
        <v>275968</v>
      </c>
      <c r="AE14" s="247"/>
      <c r="AF14" s="247"/>
      <c r="AG14" s="248"/>
      <c r="AH14" s="246">
        <f>ROUND($B14*AH$13*$W$5*(100%-$W$8),0)</f>
        <v>344960</v>
      </c>
      <c r="AI14" s="247"/>
      <c r="AJ14" s="247"/>
      <c r="AK14" s="248"/>
      <c r="AL14" s="246">
        <f>ROUND($B14*AL$13*$W$5*(100%-$W$8),0)</f>
        <v>413952</v>
      </c>
      <c r="AM14" s="247"/>
      <c r="AN14" s="247"/>
      <c r="AO14" s="248"/>
      <c r="AP14" s="246">
        <f>ROUND($B14*AP$13*$W$5*(100%-$W$8),0)</f>
        <v>482944</v>
      </c>
      <c r="AQ14" s="247"/>
      <c r="AR14" s="247"/>
      <c r="AS14" s="248"/>
    </row>
    <row r="15" spans="2:45" x14ac:dyDescent="0.25">
      <c r="B15" s="242">
        <f>H15*$W$7*(110+40+10)*$W$6*7</f>
        <v>188160</v>
      </c>
      <c r="C15" s="242"/>
      <c r="D15" s="242"/>
      <c r="E15" s="242"/>
      <c r="F15" s="242"/>
      <c r="G15" s="242"/>
      <c r="H15" s="85">
        <v>6</v>
      </c>
      <c r="I15" s="169" t="s">
        <v>112</v>
      </c>
      <c r="J15" s="169"/>
      <c r="K15" s="169"/>
      <c r="L15" s="169"/>
      <c r="M15" s="170"/>
      <c r="N15" s="263">
        <f>Y8*28/2</f>
        <v>1792000</v>
      </c>
      <c r="O15" s="263"/>
      <c r="P15" s="263"/>
      <c r="Q15" s="264"/>
      <c r="R15" s="246">
        <f>ROUND($B15*R$13*$W$5*(100%-$W$8),0)</f>
        <v>103488</v>
      </c>
      <c r="S15" s="247"/>
      <c r="T15" s="247"/>
      <c r="U15" s="248"/>
      <c r="V15" s="246">
        <f>ROUND($B15*V$13*$W$5*(100%-$W$8),0)</f>
        <v>206976</v>
      </c>
      <c r="W15" s="247"/>
      <c r="X15" s="247"/>
      <c r="Y15" s="248"/>
      <c r="Z15" s="246">
        <f>ROUND($B15*Z$13*$W$5*(100%-$W$8),0)</f>
        <v>310464</v>
      </c>
      <c r="AA15" s="247"/>
      <c r="AB15" s="247"/>
      <c r="AC15" s="248"/>
      <c r="AD15" s="246">
        <f>ROUND($B15*AD$13*$W$5*(100%-$W$8),0)</f>
        <v>413952</v>
      </c>
      <c r="AE15" s="247"/>
      <c r="AF15" s="247"/>
      <c r="AG15" s="248"/>
      <c r="AH15" s="246">
        <f>ROUND($B15*AH$13*$W$5*(100%-$W$8),0)</f>
        <v>517440</v>
      </c>
      <c r="AI15" s="247"/>
      <c r="AJ15" s="247"/>
      <c r="AK15" s="248"/>
      <c r="AL15" s="246">
        <f>ROUND($B15*AL$13*$W$5*(100%-$W$8),0)</f>
        <v>620928</v>
      </c>
      <c r="AM15" s="247"/>
      <c r="AN15" s="247"/>
      <c r="AO15" s="248"/>
      <c r="AP15" s="246">
        <f>ROUND($B15*AP$13*$W$5*(100%-$W$8),0)</f>
        <v>724416</v>
      </c>
      <c r="AQ15" s="247"/>
      <c r="AR15" s="247"/>
      <c r="AS15" s="248"/>
    </row>
    <row r="16" spans="2:45" x14ac:dyDescent="0.25">
      <c r="B16" s="242">
        <f>B17/12*8</f>
        <v>250880</v>
      </c>
      <c r="C16" s="242"/>
      <c r="D16" s="242"/>
      <c r="E16" s="242"/>
      <c r="F16" s="242"/>
      <c r="G16" s="242"/>
      <c r="H16" s="85">
        <v>8</v>
      </c>
      <c r="I16" s="169" t="s">
        <v>150</v>
      </c>
      <c r="J16" s="169"/>
      <c r="K16" s="169"/>
      <c r="L16" s="169"/>
      <c r="M16" s="170"/>
      <c r="N16" s="263">
        <f>Y8*28/12*8</f>
        <v>2389333.3333333335</v>
      </c>
      <c r="O16" s="263"/>
      <c r="P16" s="263"/>
      <c r="Q16" s="264"/>
      <c r="R16" s="246">
        <f>ROUND($B16*R$13*$W$5*(100%-$W$8),0)</f>
        <v>137984</v>
      </c>
      <c r="S16" s="247"/>
      <c r="T16" s="247"/>
      <c r="U16" s="248"/>
      <c r="V16" s="246">
        <f>ROUND($B16*V$13*$W$5*(100%-$W$8),0)</f>
        <v>275968</v>
      </c>
      <c r="W16" s="247"/>
      <c r="X16" s="247"/>
      <c r="Y16" s="248"/>
      <c r="Z16" s="246">
        <f>ROUND($B16*Z$13*$W$5*(100%-$W$8),0)</f>
        <v>413952</v>
      </c>
      <c r="AA16" s="247"/>
      <c r="AB16" s="247"/>
      <c r="AC16" s="248"/>
      <c r="AD16" s="246">
        <f>ROUND($B16*AD$13*$W$5*(100%-$W$8),0)</f>
        <v>551936</v>
      </c>
      <c r="AE16" s="247"/>
      <c r="AF16" s="247"/>
      <c r="AG16" s="248"/>
      <c r="AH16" s="246">
        <f>ROUND($B16*AH$13*$W$5*(100%-$W$8),0)</f>
        <v>689920</v>
      </c>
      <c r="AI16" s="247"/>
      <c r="AJ16" s="247"/>
      <c r="AK16" s="248"/>
      <c r="AL16" s="246">
        <f>ROUND($B16*AL$13*$W$5*(100%-$W$8),0)</f>
        <v>827904</v>
      </c>
      <c r="AM16" s="247"/>
      <c r="AN16" s="247"/>
      <c r="AO16" s="248"/>
      <c r="AP16" s="246">
        <f>ROUND($B16*AP$13*$W$5*(100%-$W$8),0)</f>
        <v>965888</v>
      </c>
      <c r="AQ16" s="247"/>
      <c r="AR16" s="247"/>
      <c r="AS16" s="248"/>
    </row>
    <row r="17" spans="2:45" x14ac:dyDescent="0.25">
      <c r="B17" s="242">
        <f>H17*$W$7*(110+40+10)*$W$6*7</f>
        <v>376320</v>
      </c>
      <c r="C17" s="242"/>
      <c r="D17" s="242"/>
      <c r="E17" s="242"/>
      <c r="F17" s="242"/>
      <c r="G17" s="242"/>
      <c r="H17" s="85">
        <v>12</v>
      </c>
      <c r="I17" s="169" t="s">
        <v>113</v>
      </c>
      <c r="J17" s="169"/>
      <c r="K17" s="169"/>
      <c r="L17" s="169"/>
      <c r="M17" s="170"/>
      <c r="N17" s="263">
        <f>Y8*28</f>
        <v>3584000</v>
      </c>
      <c r="O17" s="263"/>
      <c r="P17" s="263"/>
      <c r="Q17" s="264"/>
      <c r="R17" s="246">
        <f>ROUND($B17*R$13*$W$5*(100%-$W$8),0)</f>
        <v>206976</v>
      </c>
      <c r="S17" s="247"/>
      <c r="T17" s="247"/>
      <c r="U17" s="248"/>
      <c r="V17" s="246">
        <f>ROUND($B17*V$13*$W$5*(100%-$W$8),0)</f>
        <v>413952</v>
      </c>
      <c r="W17" s="247"/>
      <c r="X17" s="247"/>
      <c r="Y17" s="248"/>
      <c r="Z17" s="246">
        <f>ROUND($B17*Z$13*$W$5*(100%-$W$8),0)</f>
        <v>620928</v>
      </c>
      <c r="AA17" s="247"/>
      <c r="AB17" s="247"/>
      <c r="AC17" s="248"/>
      <c r="AD17" s="246">
        <f>ROUND($B17*AD$13*$W$5*(100%-$W$8),0)</f>
        <v>827904</v>
      </c>
      <c r="AE17" s="247"/>
      <c r="AF17" s="247"/>
      <c r="AG17" s="248"/>
      <c r="AH17" s="246">
        <f>ROUND($B17*AH$13*$W$5*(100%-$W$8),0)</f>
        <v>1034880</v>
      </c>
      <c r="AI17" s="247"/>
      <c r="AJ17" s="247"/>
      <c r="AK17" s="248"/>
      <c r="AL17" s="246">
        <f>ROUND($B17*AL$13*$W$5*(100%-$W$8),0)</f>
        <v>1241856</v>
      </c>
      <c r="AM17" s="247"/>
      <c r="AN17" s="247"/>
      <c r="AO17" s="248"/>
      <c r="AP17" s="246">
        <f>ROUND($B17*AP$13*$W$5*(100%-$W$8),0)</f>
        <v>1448832</v>
      </c>
      <c r="AQ17" s="247"/>
      <c r="AR17" s="247"/>
      <c r="AS17" s="248"/>
    </row>
    <row r="18" spans="2:45" ht="45" customHeight="1" x14ac:dyDescent="0.25">
      <c r="B18" s="261" t="s">
        <v>154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</row>
    <row r="19" spans="2:45" x14ac:dyDescent="0.25">
      <c r="B19" s="278" t="s">
        <v>177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</row>
    <row r="20" spans="2:45" x14ac:dyDescent="0.25">
      <c r="B20" s="258" t="s">
        <v>119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60"/>
    </row>
    <row r="21" spans="2:45" ht="249" customHeight="1" x14ac:dyDescent="0.25">
      <c r="B21" s="265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7"/>
    </row>
  </sheetData>
  <mergeCells count="89">
    <mergeCell ref="B10:AS10"/>
    <mergeCell ref="B19:AS19"/>
    <mergeCell ref="O8:V8"/>
    <mergeCell ref="B11:AS11"/>
    <mergeCell ref="B12:G13"/>
    <mergeCell ref="N15:Q15"/>
    <mergeCell ref="V14:Y14"/>
    <mergeCell ref="V16:Y16"/>
    <mergeCell ref="N17:Q17"/>
    <mergeCell ref="I17:M17"/>
    <mergeCell ref="N12:Q13"/>
    <mergeCell ref="AH17:AK17"/>
    <mergeCell ref="N14:Q14"/>
    <mergeCell ref="AL16:AO16"/>
    <mergeCell ref="B2:AS2"/>
    <mergeCell ref="AB8:AP8"/>
    <mergeCell ref="AB4:AP4"/>
    <mergeCell ref="AB5:AP5"/>
    <mergeCell ref="AB6:AP6"/>
    <mergeCell ref="AB7:AP7"/>
    <mergeCell ref="AQ4:AS4"/>
    <mergeCell ref="O4:Z4"/>
    <mergeCell ref="Y6:Z6"/>
    <mergeCell ref="W6:X6"/>
    <mergeCell ref="W5:X5"/>
    <mergeCell ref="B4:F4"/>
    <mergeCell ref="G4:M4"/>
    <mergeCell ref="G5:M7"/>
    <mergeCell ref="AQ5:AS5"/>
    <mergeCell ref="AQ6:AS6"/>
    <mergeCell ref="B21:AS21"/>
    <mergeCell ref="AH14:AK14"/>
    <mergeCell ref="AH13:AK13"/>
    <mergeCell ref="Z14:AC14"/>
    <mergeCell ref="AL17:AO17"/>
    <mergeCell ref="AH15:AK15"/>
    <mergeCell ref="R14:U14"/>
    <mergeCell ref="R17:U17"/>
    <mergeCell ref="V17:Y17"/>
    <mergeCell ref="Z17:AC17"/>
    <mergeCell ref="R15:U15"/>
    <mergeCell ref="V15:Y15"/>
    <mergeCell ref="Z15:AC15"/>
    <mergeCell ref="B15:G15"/>
    <mergeCell ref="B17:G17"/>
    <mergeCell ref="R13:U13"/>
    <mergeCell ref="B20:AS20"/>
    <mergeCell ref="AP17:AS17"/>
    <mergeCell ref="AP15:AS15"/>
    <mergeCell ref="AP14:AS14"/>
    <mergeCell ref="AL14:AO14"/>
    <mergeCell ref="AL15:AO15"/>
    <mergeCell ref="B18:AS18"/>
    <mergeCell ref="AD14:AG14"/>
    <mergeCell ref="AD15:AG15"/>
    <mergeCell ref="AD17:AG17"/>
    <mergeCell ref="B14:G14"/>
    <mergeCell ref="B16:G16"/>
    <mergeCell ref="N16:Q16"/>
    <mergeCell ref="R16:U16"/>
    <mergeCell ref="AD16:AG16"/>
    <mergeCell ref="AH16:AK16"/>
    <mergeCell ref="AP16:AS16"/>
    <mergeCell ref="H12:M13"/>
    <mergeCell ref="I16:M16"/>
    <mergeCell ref="I15:M15"/>
    <mergeCell ref="I14:M14"/>
    <mergeCell ref="V13:Y13"/>
    <mergeCell ref="Z13:AC13"/>
    <mergeCell ref="Z16:AC16"/>
    <mergeCell ref="AL13:AO13"/>
    <mergeCell ref="AP13:AS13"/>
    <mergeCell ref="AD13:AG13"/>
    <mergeCell ref="AQ7:AS7"/>
    <mergeCell ref="AQ8:AS8"/>
    <mergeCell ref="B9:G9"/>
    <mergeCell ref="Y5:Z5"/>
    <mergeCell ref="O9:AS9"/>
    <mergeCell ref="W8:X8"/>
    <mergeCell ref="Y8:Z8"/>
    <mergeCell ref="H9:M9"/>
    <mergeCell ref="O6:V6"/>
    <mergeCell ref="B8:F8"/>
    <mergeCell ref="G8:M8"/>
    <mergeCell ref="Y7:Z7"/>
    <mergeCell ref="W7:X7"/>
    <mergeCell ref="O7:V7"/>
    <mergeCell ref="B5:F7"/>
    <mergeCell ref="O5:V5"/>
  </mergeCells>
  <pageMargins left="0.23622047244094491" right="0.23622047244094491" top="0.19685039370078741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FFC000"/>
  </sheetPr>
  <dimension ref="A1:AY26"/>
  <sheetViews>
    <sheetView workbookViewId="0">
      <selection activeCell="BJ23" sqref="BJ23"/>
    </sheetView>
  </sheetViews>
  <sheetFormatPr defaultRowHeight="15" x14ac:dyDescent="0.25"/>
  <cols>
    <col min="1" max="1" width="3.5703125" customWidth="1"/>
    <col min="2" max="2" width="2.85546875" customWidth="1"/>
    <col min="3" max="3" width="3.42578125" customWidth="1"/>
    <col min="4" max="5" width="2.85546875" customWidth="1"/>
    <col min="6" max="6" width="2.7109375" customWidth="1"/>
    <col min="7" max="25" width="2.85546875" customWidth="1"/>
    <col min="26" max="26" width="1.5703125" customWidth="1"/>
    <col min="27" max="27" width="3.5703125" customWidth="1"/>
    <col min="28" max="28" width="2.85546875" customWidth="1"/>
    <col min="29" max="29" width="3.42578125" customWidth="1"/>
    <col min="30" max="31" width="2.85546875" customWidth="1"/>
    <col min="32" max="32" width="3" customWidth="1"/>
    <col min="33" max="34" width="2.85546875" customWidth="1"/>
    <col min="35" max="35" width="2.42578125" customWidth="1"/>
    <col min="36" max="36" width="2.140625" customWidth="1"/>
    <col min="37" max="38" width="2.85546875" customWidth="1"/>
    <col min="39" max="39" width="2.42578125" customWidth="1"/>
    <col min="40" max="42" width="2.85546875" customWidth="1"/>
    <col min="43" max="43" width="2" customWidth="1"/>
    <col min="44" max="44" width="2.7109375" customWidth="1"/>
    <col min="45" max="46" width="2.85546875" customWidth="1"/>
    <col min="47" max="47" width="1.7109375" customWidth="1"/>
    <col min="48" max="51" width="2.85546875" customWidth="1"/>
  </cols>
  <sheetData>
    <row r="1" spans="1:51" ht="15" customHeight="1" x14ac:dyDescent="0.25"/>
    <row r="2" spans="1:51" ht="15" customHeight="1" x14ac:dyDescent="0.25">
      <c r="A2" s="285" t="s">
        <v>178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</row>
    <row r="3" spans="1:51" ht="5.0999999999999996" customHeight="1" x14ac:dyDescent="0.25">
      <c r="A3" s="1"/>
      <c r="B3" s="1"/>
    </row>
    <row r="4" spans="1:51" ht="15" customHeight="1" x14ac:dyDescent="0.25">
      <c r="A4" s="291" t="s">
        <v>84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</row>
    <row r="5" spans="1:51" ht="5.0999999999999996" customHeight="1" x14ac:dyDescent="0.25"/>
    <row r="6" spans="1:51" ht="15" customHeight="1" x14ac:dyDescent="0.25">
      <c r="A6" s="292" t="s">
        <v>95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  <c r="O6" s="288" t="s">
        <v>48</v>
      </c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 t="s">
        <v>62</v>
      </c>
      <c r="AC6" s="288"/>
      <c r="AD6" s="288"/>
      <c r="AE6" s="288"/>
      <c r="AF6" s="288"/>
      <c r="AG6" s="288" t="s">
        <v>21</v>
      </c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</row>
    <row r="7" spans="1:51" ht="15" customHeight="1" x14ac:dyDescent="0.25">
      <c r="A7" s="242" t="s">
        <v>77</v>
      </c>
      <c r="B7" s="242"/>
      <c r="C7" s="242"/>
      <c r="D7" s="242"/>
      <c r="E7" s="242"/>
      <c r="F7" s="172">
        <f>ROUND(Листовки!C13/2,0)</f>
        <v>83</v>
      </c>
      <c r="G7" s="172"/>
      <c r="H7" s="172"/>
      <c r="I7" s="172"/>
      <c r="J7" s="172"/>
      <c r="K7" s="172"/>
      <c r="L7" s="172"/>
      <c r="M7" s="172"/>
      <c r="O7" s="175" t="s">
        <v>57</v>
      </c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242">
        <v>139</v>
      </c>
      <c r="AC7" s="242"/>
      <c r="AD7" s="242"/>
      <c r="AE7" s="242"/>
      <c r="AF7" s="242"/>
      <c r="AG7" s="175" t="s">
        <v>128</v>
      </c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</row>
    <row r="8" spans="1:51" ht="15" customHeight="1" x14ac:dyDescent="0.25">
      <c r="O8" s="175" t="s">
        <v>56</v>
      </c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242">
        <v>150</v>
      </c>
      <c r="AC8" s="242"/>
      <c r="AD8" s="242"/>
      <c r="AE8" s="242"/>
      <c r="AF8" s="242"/>
      <c r="AG8" s="175" t="s">
        <v>116</v>
      </c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</row>
    <row r="9" spans="1:51" ht="15" customHeight="1" x14ac:dyDescent="0.25">
      <c r="A9" s="292" t="s">
        <v>94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4"/>
      <c r="O9" s="175" t="s">
        <v>64</v>
      </c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242">
        <v>91</v>
      </c>
      <c r="AC9" s="242"/>
      <c r="AD9" s="242"/>
      <c r="AE9" s="242"/>
      <c r="AF9" s="242"/>
      <c r="AG9" s="175" t="s">
        <v>131</v>
      </c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</row>
    <row r="10" spans="1:51" ht="15" customHeight="1" x14ac:dyDescent="0.25">
      <c r="A10" s="242" t="s">
        <v>78</v>
      </c>
      <c r="B10" s="242"/>
      <c r="C10" s="242"/>
      <c r="D10" s="242"/>
      <c r="E10" s="242"/>
      <c r="F10" s="172">
        <f>Листовки!C20*2</f>
        <v>240</v>
      </c>
      <c r="G10" s="172"/>
      <c r="H10" s="172"/>
      <c r="I10" s="172"/>
      <c r="J10" s="172"/>
      <c r="K10" s="172"/>
      <c r="L10" s="172"/>
      <c r="M10" s="172"/>
      <c r="O10" s="175" t="s">
        <v>54</v>
      </c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242">
        <v>109</v>
      </c>
      <c r="AC10" s="242"/>
      <c r="AD10" s="242"/>
      <c r="AE10" s="242"/>
      <c r="AF10" s="242"/>
      <c r="AG10" s="175" t="s">
        <v>117</v>
      </c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</row>
    <row r="11" spans="1:51" ht="15" customHeight="1" x14ac:dyDescent="0.25">
      <c r="A11" s="71"/>
      <c r="B11" s="71"/>
      <c r="O11" s="175" t="s">
        <v>25</v>
      </c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242">
        <v>105</v>
      </c>
      <c r="AC11" s="242"/>
      <c r="AD11" s="242"/>
      <c r="AE11" s="242"/>
      <c r="AF11" s="242"/>
      <c r="AG11" s="175" t="s">
        <v>118</v>
      </c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</row>
    <row r="12" spans="1:51" ht="15" customHeight="1" x14ac:dyDescent="0.25">
      <c r="A12" s="295" t="s">
        <v>1</v>
      </c>
      <c r="B12" s="295"/>
      <c r="C12" s="295"/>
      <c r="D12" s="295"/>
      <c r="E12" s="295"/>
      <c r="F12" s="287" t="s">
        <v>11</v>
      </c>
      <c r="G12" s="287"/>
      <c r="H12" s="287"/>
      <c r="I12" s="287"/>
      <c r="J12" s="287" t="s">
        <v>12</v>
      </c>
      <c r="K12" s="287"/>
      <c r="L12" s="287"/>
      <c r="M12" s="287"/>
      <c r="O12" s="175" t="s">
        <v>46</v>
      </c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242">
        <v>135</v>
      </c>
      <c r="AC12" s="242"/>
      <c r="AD12" s="242"/>
      <c r="AE12" s="242"/>
      <c r="AF12" s="242"/>
      <c r="AG12" s="175" t="s">
        <v>165</v>
      </c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</row>
    <row r="13" spans="1:51" ht="15" customHeight="1" x14ac:dyDescent="0.25">
      <c r="A13" s="242" t="s">
        <v>78</v>
      </c>
      <c r="B13" s="242"/>
      <c r="C13" s="242"/>
      <c r="D13" s="242"/>
      <c r="E13" s="242"/>
      <c r="F13" s="172">
        <f>Листовки!C7</f>
        <v>533</v>
      </c>
      <c r="G13" s="172"/>
      <c r="H13" s="172"/>
      <c r="I13" s="172"/>
      <c r="J13" s="172">
        <v>962</v>
      </c>
      <c r="K13" s="172"/>
      <c r="L13" s="172"/>
      <c r="M13" s="172"/>
      <c r="O13" s="175" t="s">
        <v>47</v>
      </c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242">
        <v>95</v>
      </c>
      <c r="AC13" s="242"/>
      <c r="AD13" s="242"/>
      <c r="AE13" s="242"/>
      <c r="AF13" s="242"/>
      <c r="AG13" s="175" t="s">
        <v>166</v>
      </c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</row>
    <row r="14" spans="1:51" ht="15" customHeight="1" x14ac:dyDescent="0.25">
      <c r="A14" s="288" t="s">
        <v>83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O14" s="175" t="s">
        <v>50</v>
      </c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242">
        <v>160</v>
      </c>
      <c r="AC14" s="242"/>
      <c r="AD14" s="242"/>
      <c r="AE14" s="242"/>
      <c r="AF14" s="242"/>
      <c r="AG14" s="175" t="s">
        <v>167</v>
      </c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</row>
    <row r="15" spans="1:51" ht="15" customHeight="1" x14ac:dyDescent="0.25"/>
    <row r="16" spans="1:51" ht="15" customHeight="1" x14ac:dyDescent="0.25">
      <c r="A16" s="285" t="s">
        <v>63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</row>
    <row r="17" spans="1:51" ht="15" customHeight="1" x14ac:dyDescent="0.25">
      <c r="A17" s="287" t="s">
        <v>79</v>
      </c>
      <c r="B17" s="287"/>
      <c r="C17" s="287"/>
      <c r="D17" s="287"/>
      <c r="E17" s="287"/>
      <c r="F17" s="287"/>
      <c r="G17" s="287"/>
      <c r="H17" s="287"/>
      <c r="I17" s="287"/>
      <c r="J17" s="290" t="s">
        <v>1</v>
      </c>
      <c r="K17" s="290"/>
      <c r="L17" s="290"/>
      <c r="M17" s="290"/>
      <c r="N17" s="290"/>
      <c r="O17" s="290"/>
      <c r="P17" s="290"/>
      <c r="Q17" s="290"/>
      <c r="R17" s="287" t="s">
        <v>76</v>
      </c>
      <c r="S17" s="287"/>
      <c r="T17" s="287"/>
      <c r="U17" s="287"/>
      <c r="V17" s="287"/>
      <c r="W17" s="287"/>
      <c r="X17" s="287"/>
      <c r="Y17" s="287"/>
      <c r="Z17" s="73"/>
      <c r="AA17" s="287" t="s">
        <v>80</v>
      </c>
      <c r="AB17" s="287"/>
      <c r="AC17" s="287"/>
      <c r="AD17" s="287"/>
      <c r="AE17" s="287"/>
      <c r="AF17" s="287"/>
      <c r="AG17" s="287"/>
      <c r="AH17" s="287"/>
      <c r="AI17" s="287"/>
      <c r="AJ17" s="290" t="s">
        <v>1</v>
      </c>
      <c r="AK17" s="290"/>
      <c r="AL17" s="290"/>
      <c r="AM17" s="290"/>
      <c r="AN17" s="290"/>
      <c r="AO17" s="290"/>
      <c r="AP17" s="290"/>
      <c r="AQ17" s="290"/>
      <c r="AR17" s="287" t="s">
        <v>76</v>
      </c>
      <c r="AS17" s="287"/>
      <c r="AT17" s="287"/>
      <c r="AU17" s="287"/>
      <c r="AV17" s="287"/>
      <c r="AW17" s="287"/>
      <c r="AX17" s="287"/>
      <c r="AY17" s="287"/>
    </row>
    <row r="18" spans="1:51" ht="15" customHeight="1" x14ac:dyDescent="0.25">
      <c r="A18" s="288" t="s">
        <v>81</v>
      </c>
      <c r="B18" s="288"/>
      <c r="C18" s="288" t="s">
        <v>75</v>
      </c>
      <c r="D18" s="288"/>
      <c r="E18" s="288"/>
      <c r="F18" s="288" t="s">
        <v>82</v>
      </c>
      <c r="G18" s="288"/>
      <c r="H18" s="288"/>
      <c r="I18" s="288"/>
      <c r="J18" s="288" t="s">
        <v>11</v>
      </c>
      <c r="K18" s="288"/>
      <c r="L18" s="288"/>
      <c r="M18" s="288"/>
      <c r="N18" s="288" t="s">
        <v>12</v>
      </c>
      <c r="O18" s="288"/>
      <c r="P18" s="288"/>
      <c r="Q18" s="288"/>
      <c r="R18" s="287" t="s">
        <v>11</v>
      </c>
      <c r="S18" s="287"/>
      <c r="T18" s="287"/>
      <c r="U18" s="287"/>
      <c r="V18" s="287" t="s">
        <v>12</v>
      </c>
      <c r="W18" s="287"/>
      <c r="X18" s="287"/>
      <c r="Y18" s="287"/>
      <c r="Z18" s="74"/>
      <c r="AA18" s="288" t="s">
        <v>81</v>
      </c>
      <c r="AB18" s="288"/>
      <c r="AC18" s="288" t="s">
        <v>75</v>
      </c>
      <c r="AD18" s="288"/>
      <c r="AE18" s="288"/>
      <c r="AF18" s="288" t="s">
        <v>82</v>
      </c>
      <c r="AG18" s="288"/>
      <c r="AH18" s="288"/>
      <c r="AI18" s="288"/>
      <c r="AJ18" s="288" t="s">
        <v>11</v>
      </c>
      <c r="AK18" s="288"/>
      <c r="AL18" s="288"/>
      <c r="AM18" s="288"/>
      <c r="AN18" s="288" t="s">
        <v>12</v>
      </c>
      <c r="AO18" s="288"/>
      <c r="AP18" s="288"/>
      <c r="AQ18" s="288"/>
      <c r="AR18" s="287" t="s">
        <v>11</v>
      </c>
      <c r="AS18" s="287"/>
      <c r="AT18" s="287"/>
      <c r="AU18" s="287"/>
      <c r="AV18" s="287" t="s">
        <v>12</v>
      </c>
      <c r="AW18" s="287"/>
      <c r="AX18" s="287"/>
      <c r="AY18" s="287"/>
    </row>
    <row r="19" spans="1:51" ht="15" customHeight="1" x14ac:dyDescent="0.25">
      <c r="A19" s="286">
        <v>10</v>
      </c>
      <c r="B19" s="286"/>
      <c r="C19" s="282">
        <f>$F$7*A19*15</f>
        <v>12450</v>
      </c>
      <c r="D19" s="282"/>
      <c r="E19" s="282"/>
      <c r="F19" s="282">
        <f>$F$10*A19*15</f>
        <v>36000</v>
      </c>
      <c r="G19" s="282"/>
      <c r="H19" s="282"/>
      <c r="I19" s="282"/>
      <c r="J19" s="282">
        <f>$F$13*A19*15</f>
        <v>79950</v>
      </c>
      <c r="K19" s="282"/>
      <c r="L19" s="282"/>
      <c r="M19" s="282"/>
      <c r="N19" s="282">
        <f>$J$13*A19*15</f>
        <v>144300</v>
      </c>
      <c r="O19" s="282"/>
      <c r="P19" s="282"/>
      <c r="Q19" s="282"/>
      <c r="R19" s="283">
        <f>C19+F19+J19</f>
        <v>128400</v>
      </c>
      <c r="S19" s="283"/>
      <c r="T19" s="283"/>
      <c r="U19" s="283"/>
      <c r="V19" s="283">
        <f>C19+F19+N19</f>
        <v>192750</v>
      </c>
      <c r="W19" s="283"/>
      <c r="X19" s="283"/>
      <c r="Y19" s="283"/>
      <c r="Z19" s="75"/>
      <c r="AA19" s="289">
        <v>20</v>
      </c>
      <c r="AB19" s="289"/>
      <c r="AC19" s="282">
        <f>$F$7*AA19*10</f>
        <v>16600</v>
      </c>
      <c r="AD19" s="282"/>
      <c r="AE19" s="282"/>
      <c r="AF19" s="282">
        <f>$F$10*AA19*10</f>
        <v>48000</v>
      </c>
      <c r="AG19" s="282"/>
      <c r="AH19" s="282"/>
      <c r="AI19" s="282"/>
      <c r="AJ19" s="282">
        <f>$F$13*AA19*10</f>
        <v>106600</v>
      </c>
      <c r="AK19" s="282"/>
      <c r="AL19" s="282"/>
      <c r="AM19" s="282"/>
      <c r="AN19" s="282">
        <f>$J$13*AA19*10</f>
        <v>192400</v>
      </c>
      <c r="AO19" s="282"/>
      <c r="AP19" s="282"/>
      <c r="AQ19" s="282"/>
      <c r="AR19" s="283">
        <f>AC19+AF19+AJ19</f>
        <v>171200</v>
      </c>
      <c r="AS19" s="283"/>
      <c r="AT19" s="283"/>
      <c r="AU19" s="283"/>
      <c r="AV19" s="283">
        <f>AC19+AF19+AN19</f>
        <v>257000</v>
      </c>
      <c r="AW19" s="283"/>
      <c r="AX19" s="283"/>
      <c r="AY19" s="283"/>
    </row>
    <row r="20" spans="1:51" ht="15" customHeight="1" x14ac:dyDescent="0.25">
      <c r="A20" s="242">
        <v>15</v>
      </c>
      <c r="B20" s="242"/>
      <c r="C20" s="282">
        <f>$F$7*A20*15</f>
        <v>18675</v>
      </c>
      <c r="D20" s="282"/>
      <c r="E20" s="282"/>
      <c r="F20" s="282">
        <f>$F$10*A20*15</f>
        <v>54000</v>
      </c>
      <c r="G20" s="282"/>
      <c r="H20" s="282"/>
      <c r="I20" s="282"/>
      <c r="J20" s="282">
        <f>$F$13*A20*15</f>
        <v>119925</v>
      </c>
      <c r="K20" s="282"/>
      <c r="L20" s="282"/>
      <c r="M20" s="282"/>
      <c r="N20" s="282">
        <f>$J$13*A20*15</f>
        <v>216450</v>
      </c>
      <c r="O20" s="282"/>
      <c r="P20" s="282"/>
      <c r="Q20" s="282"/>
      <c r="R20" s="283">
        <f>C20+F20+J20</f>
        <v>192600</v>
      </c>
      <c r="S20" s="283"/>
      <c r="T20" s="283"/>
      <c r="U20" s="283"/>
      <c r="V20" s="283">
        <f>C20+F20+N20</f>
        <v>289125</v>
      </c>
      <c r="W20" s="283"/>
      <c r="X20" s="283"/>
      <c r="Y20" s="283"/>
      <c r="Z20" s="75"/>
      <c r="AA20" s="284">
        <v>25</v>
      </c>
      <c r="AB20" s="284"/>
      <c r="AC20" s="282">
        <f>$F$7*AA20*10</f>
        <v>20750</v>
      </c>
      <c r="AD20" s="282"/>
      <c r="AE20" s="282"/>
      <c r="AF20" s="282">
        <f>$F$10*AA20*10</f>
        <v>60000</v>
      </c>
      <c r="AG20" s="282"/>
      <c r="AH20" s="282"/>
      <c r="AI20" s="282"/>
      <c r="AJ20" s="282">
        <f>$F$13*AA20*10</f>
        <v>133250</v>
      </c>
      <c r="AK20" s="282"/>
      <c r="AL20" s="282"/>
      <c r="AM20" s="282"/>
      <c r="AN20" s="282">
        <f>$J$13*AA20*10</f>
        <v>240500</v>
      </c>
      <c r="AO20" s="282"/>
      <c r="AP20" s="282"/>
      <c r="AQ20" s="282"/>
      <c r="AR20" s="283">
        <f>AC20+AF20+AJ20</f>
        <v>214000</v>
      </c>
      <c r="AS20" s="283"/>
      <c r="AT20" s="283"/>
      <c r="AU20" s="283"/>
      <c r="AV20" s="283">
        <f>AC20+AF20+AN20</f>
        <v>321250</v>
      </c>
      <c r="AW20" s="283"/>
      <c r="AX20" s="283"/>
      <c r="AY20" s="283"/>
    </row>
    <row r="21" spans="1:51" ht="15" customHeight="1" x14ac:dyDescent="0.25">
      <c r="A21" s="242">
        <v>20</v>
      </c>
      <c r="B21" s="242"/>
      <c r="C21" s="282">
        <f>$F$7*A21*15</f>
        <v>24900</v>
      </c>
      <c r="D21" s="282"/>
      <c r="E21" s="282"/>
      <c r="F21" s="282">
        <f>$F$10*A21*15</f>
        <v>72000</v>
      </c>
      <c r="G21" s="282"/>
      <c r="H21" s="282"/>
      <c r="I21" s="282"/>
      <c r="J21" s="282">
        <f>$F$13*A21*15</f>
        <v>159900</v>
      </c>
      <c r="K21" s="282"/>
      <c r="L21" s="282"/>
      <c r="M21" s="282"/>
      <c r="N21" s="282">
        <f>$J$13*A21*15</f>
        <v>288600</v>
      </c>
      <c r="O21" s="282"/>
      <c r="P21" s="282"/>
      <c r="Q21" s="282"/>
      <c r="R21" s="283">
        <f>C21+F21+J21</f>
        <v>256800</v>
      </c>
      <c r="S21" s="283"/>
      <c r="T21" s="283"/>
      <c r="U21" s="283"/>
      <c r="V21" s="283">
        <f>C21+F21+N21</f>
        <v>385500</v>
      </c>
      <c r="W21" s="283"/>
      <c r="X21" s="283"/>
      <c r="Y21" s="283"/>
      <c r="Z21" s="75"/>
      <c r="AA21" s="284">
        <v>30</v>
      </c>
      <c r="AB21" s="284"/>
      <c r="AC21" s="282">
        <f>$F$7*AA21*10</f>
        <v>24900</v>
      </c>
      <c r="AD21" s="282"/>
      <c r="AE21" s="282"/>
      <c r="AF21" s="282">
        <f>$F$10*AA21*10</f>
        <v>72000</v>
      </c>
      <c r="AG21" s="282"/>
      <c r="AH21" s="282"/>
      <c r="AI21" s="282"/>
      <c r="AJ21" s="282">
        <f>$F$13*AA21*10</f>
        <v>159900</v>
      </c>
      <c r="AK21" s="282"/>
      <c r="AL21" s="282"/>
      <c r="AM21" s="282"/>
      <c r="AN21" s="282">
        <f>$J$13*AA21*10</f>
        <v>288600</v>
      </c>
      <c r="AO21" s="282"/>
      <c r="AP21" s="282"/>
      <c r="AQ21" s="282"/>
      <c r="AR21" s="283">
        <f>AC21+AF21+AJ21</f>
        <v>256800</v>
      </c>
      <c r="AS21" s="283"/>
      <c r="AT21" s="283"/>
      <c r="AU21" s="283"/>
      <c r="AV21" s="283">
        <f>AC21+AF21+AN21</f>
        <v>385500</v>
      </c>
      <c r="AW21" s="283"/>
      <c r="AX21" s="283"/>
      <c r="AY21" s="283"/>
    </row>
    <row r="22" spans="1:51" ht="15" customHeight="1" x14ac:dyDescent="0.25">
      <c r="A22" s="242">
        <v>25</v>
      </c>
      <c r="B22" s="242"/>
      <c r="C22" s="282">
        <f>$F$7*A22*15</f>
        <v>31125</v>
      </c>
      <c r="D22" s="282"/>
      <c r="E22" s="282"/>
      <c r="F22" s="282">
        <f>$F$10*A22*15</f>
        <v>90000</v>
      </c>
      <c r="G22" s="282"/>
      <c r="H22" s="282"/>
      <c r="I22" s="282"/>
      <c r="J22" s="282">
        <f>$F$13*A22*15</f>
        <v>199875</v>
      </c>
      <c r="K22" s="282"/>
      <c r="L22" s="282"/>
      <c r="M22" s="282"/>
      <c r="N22" s="282">
        <f>$J$13*A22*15</f>
        <v>360750</v>
      </c>
      <c r="O22" s="282"/>
      <c r="P22" s="282"/>
      <c r="Q22" s="282"/>
      <c r="R22" s="283">
        <f>C22+F22+J22</f>
        <v>321000</v>
      </c>
      <c r="S22" s="283"/>
      <c r="T22" s="283"/>
      <c r="U22" s="283"/>
      <c r="V22" s="283">
        <f>C22+F22+N22</f>
        <v>481875</v>
      </c>
      <c r="W22" s="283"/>
      <c r="X22" s="283"/>
      <c r="Y22" s="283"/>
      <c r="Z22" s="75"/>
      <c r="AA22" s="284">
        <v>35</v>
      </c>
      <c r="AB22" s="284"/>
      <c r="AC22" s="282">
        <f>$F$7*AA22*10</f>
        <v>29050</v>
      </c>
      <c r="AD22" s="282"/>
      <c r="AE22" s="282"/>
      <c r="AF22" s="282">
        <f>$F$10*AA22*10</f>
        <v>84000</v>
      </c>
      <c r="AG22" s="282"/>
      <c r="AH22" s="282"/>
      <c r="AI22" s="282"/>
      <c r="AJ22" s="282">
        <f>$F$13*AA22*10</f>
        <v>186550</v>
      </c>
      <c r="AK22" s="282"/>
      <c r="AL22" s="282"/>
      <c r="AM22" s="282"/>
      <c r="AN22" s="282">
        <f>$J$13*AA22*10</f>
        <v>336700</v>
      </c>
      <c r="AO22" s="282"/>
      <c r="AP22" s="282"/>
      <c r="AQ22" s="282"/>
      <c r="AR22" s="283">
        <f>AC22+AF22+AJ22</f>
        <v>299600</v>
      </c>
      <c r="AS22" s="283"/>
      <c r="AT22" s="283"/>
      <c r="AU22" s="283"/>
      <c r="AV22" s="283">
        <f>AC22+AF22+AN22</f>
        <v>449750</v>
      </c>
      <c r="AW22" s="283"/>
      <c r="AX22" s="283"/>
      <c r="AY22" s="283"/>
    </row>
    <row r="23" spans="1:51" ht="15" customHeight="1" x14ac:dyDescent="0.25">
      <c r="A23" s="242">
        <v>30</v>
      </c>
      <c r="B23" s="242"/>
      <c r="C23" s="282">
        <f>$F$7*A23*15</f>
        <v>37350</v>
      </c>
      <c r="D23" s="282"/>
      <c r="E23" s="282"/>
      <c r="F23" s="282">
        <f>$F$10*A23*15</f>
        <v>108000</v>
      </c>
      <c r="G23" s="282"/>
      <c r="H23" s="282"/>
      <c r="I23" s="282"/>
      <c r="J23" s="282">
        <f>$F$13*A23*15</f>
        <v>239850</v>
      </c>
      <c r="K23" s="282"/>
      <c r="L23" s="282"/>
      <c r="M23" s="282"/>
      <c r="N23" s="282">
        <f>$J$13*A23*15</f>
        <v>432900</v>
      </c>
      <c r="O23" s="282"/>
      <c r="P23" s="282"/>
      <c r="Q23" s="282"/>
      <c r="R23" s="283">
        <f>C23+F23+J23</f>
        <v>385200</v>
      </c>
      <c r="S23" s="283"/>
      <c r="T23" s="283"/>
      <c r="U23" s="283"/>
      <c r="V23" s="283">
        <f>C23+F23+N23</f>
        <v>578250</v>
      </c>
      <c r="W23" s="283"/>
      <c r="X23" s="283"/>
      <c r="Y23" s="283"/>
      <c r="Z23" s="75"/>
      <c r="AA23" s="284">
        <v>40</v>
      </c>
      <c r="AB23" s="284"/>
      <c r="AC23" s="282">
        <f>$F$7*AA23*10</f>
        <v>33200</v>
      </c>
      <c r="AD23" s="282"/>
      <c r="AE23" s="282"/>
      <c r="AF23" s="282">
        <f>$F$10*AA23*10</f>
        <v>96000</v>
      </c>
      <c r="AG23" s="282"/>
      <c r="AH23" s="282"/>
      <c r="AI23" s="282"/>
      <c r="AJ23" s="282">
        <f>$F$13*AA23*10</f>
        <v>213200</v>
      </c>
      <c r="AK23" s="282"/>
      <c r="AL23" s="282"/>
      <c r="AM23" s="282"/>
      <c r="AN23" s="282">
        <f>$J$13*AA23*10</f>
        <v>384800</v>
      </c>
      <c r="AO23" s="282"/>
      <c r="AP23" s="282"/>
      <c r="AQ23" s="282"/>
      <c r="AR23" s="283">
        <f>AC23+AF23+AJ23</f>
        <v>342400</v>
      </c>
      <c r="AS23" s="283"/>
      <c r="AT23" s="283"/>
      <c r="AU23" s="283"/>
      <c r="AV23" s="283">
        <f>AC23+AF23+AN23</f>
        <v>514000</v>
      </c>
      <c r="AW23" s="283"/>
      <c r="AX23" s="283"/>
      <c r="AY23" s="283"/>
    </row>
    <row r="24" spans="1:51" ht="15" customHeight="1" x14ac:dyDescent="0.25">
      <c r="AE24" s="281" t="s">
        <v>173</v>
      </c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</row>
    <row r="25" spans="1:51" ht="15" customHeight="1" x14ac:dyDescent="0.25">
      <c r="A25" s="285" t="s">
        <v>85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</row>
    <row r="26" spans="1:51" ht="15" customHeight="1" x14ac:dyDescent="0.25"/>
  </sheetData>
  <mergeCells count="135">
    <mergeCell ref="A14:M14"/>
    <mergeCell ref="AB6:AF6"/>
    <mergeCell ref="O6:AA6"/>
    <mergeCell ref="F12:I12"/>
    <mergeCell ref="F13:I13"/>
    <mergeCell ref="AB14:AF14"/>
    <mergeCell ref="AG14:AY14"/>
    <mergeCell ref="AG9:AY9"/>
    <mergeCell ref="AG10:AY10"/>
    <mergeCell ref="AG11:AY11"/>
    <mergeCell ref="AG12:AY12"/>
    <mergeCell ref="O11:AA11"/>
    <mergeCell ref="O7:AA7"/>
    <mergeCell ref="O8:AA8"/>
    <mergeCell ref="O9:AA9"/>
    <mergeCell ref="O10:AA10"/>
    <mergeCell ref="O12:AA12"/>
    <mergeCell ref="O13:AA13"/>
    <mergeCell ref="O14:AA14"/>
    <mergeCell ref="AB7:AF7"/>
    <mergeCell ref="AB8:AF8"/>
    <mergeCell ref="AB9:AF9"/>
    <mergeCell ref="AB10:AF10"/>
    <mergeCell ref="AB11:AF11"/>
    <mergeCell ref="AG13:AY13"/>
    <mergeCell ref="A2:AY2"/>
    <mergeCell ref="A4:AY4"/>
    <mergeCell ref="AG6:AY6"/>
    <mergeCell ref="AG7:AY7"/>
    <mergeCell ref="AG8:AY8"/>
    <mergeCell ref="A6:M6"/>
    <mergeCell ref="F7:M7"/>
    <mergeCell ref="A9:M9"/>
    <mergeCell ref="J12:M12"/>
    <mergeCell ref="J13:M13"/>
    <mergeCell ref="A10:E10"/>
    <mergeCell ref="F10:M10"/>
    <mergeCell ref="AB12:AF12"/>
    <mergeCell ref="AB13:AF13"/>
    <mergeCell ref="A12:E12"/>
    <mergeCell ref="A13:E13"/>
    <mergeCell ref="A7:E7"/>
    <mergeCell ref="AJ18:AM18"/>
    <mergeCell ref="AN18:AQ18"/>
    <mergeCell ref="AA19:AB19"/>
    <mergeCell ref="AC19:AE19"/>
    <mergeCell ref="AF19:AI19"/>
    <mergeCell ref="AJ19:AM19"/>
    <mergeCell ref="AN19:AQ19"/>
    <mergeCell ref="AA20:AB20"/>
    <mergeCell ref="A16:AY16"/>
    <mergeCell ref="J17:Q17"/>
    <mergeCell ref="R17:Y17"/>
    <mergeCell ref="A17:I17"/>
    <mergeCell ref="AA17:AI17"/>
    <mergeCell ref="AJ17:AQ17"/>
    <mergeCell ref="AR17:AY17"/>
    <mergeCell ref="AR18:AU18"/>
    <mergeCell ref="AV18:AY18"/>
    <mergeCell ref="AR19:AU19"/>
    <mergeCell ref="AC20:AE20"/>
    <mergeCell ref="R19:U19"/>
    <mergeCell ref="C19:E19"/>
    <mergeCell ref="J19:M19"/>
    <mergeCell ref="N19:Q19"/>
    <mergeCell ref="AJ20:AM20"/>
    <mergeCell ref="A19:B19"/>
    <mergeCell ref="A20:B20"/>
    <mergeCell ref="R18:U18"/>
    <mergeCell ref="C18:E18"/>
    <mergeCell ref="J18:M18"/>
    <mergeCell ref="N18:Q18"/>
    <mergeCell ref="AA18:AB18"/>
    <mergeCell ref="AC18:AE18"/>
    <mergeCell ref="AF18:AI18"/>
    <mergeCell ref="A18:B18"/>
    <mergeCell ref="V18:Y18"/>
    <mergeCell ref="F18:I18"/>
    <mergeCell ref="F19:I19"/>
    <mergeCell ref="V19:Y19"/>
    <mergeCell ref="C20:E20"/>
    <mergeCell ref="J20:M20"/>
    <mergeCell ref="N20:Q20"/>
    <mergeCell ref="R20:U20"/>
    <mergeCell ref="V20:Y20"/>
    <mergeCell ref="F20:I20"/>
    <mergeCell ref="A25:AY25"/>
    <mergeCell ref="J21:M21"/>
    <mergeCell ref="N21:Q21"/>
    <mergeCell ref="R21:U21"/>
    <mergeCell ref="AR22:AU22"/>
    <mergeCell ref="AR23:AU23"/>
    <mergeCell ref="N23:Q23"/>
    <mergeCell ref="R23:U23"/>
    <mergeCell ref="R22:U22"/>
    <mergeCell ref="F23:I23"/>
    <mergeCell ref="C22:E22"/>
    <mergeCell ref="J22:M22"/>
    <mergeCell ref="N22:Q22"/>
    <mergeCell ref="C21:E21"/>
    <mergeCell ref="A21:B21"/>
    <mergeCell ref="A22:B22"/>
    <mergeCell ref="AC22:AE22"/>
    <mergeCell ref="V21:Y21"/>
    <mergeCell ref="V22:Y22"/>
    <mergeCell ref="V23:Y23"/>
    <mergeCell ref="F21:I21"/>
    <mergeCell ref="F22:I22"/>
    <mergeCell ref="C23:E23"/>
    <mergeCell ref="J23:M23"/>
    <mergeCell ref="AV19:AY19"/>
    <mergeCell ref="AV20:AY20"/>
    <mergeCell ref="AV21:AY21"/>
    <mergeCell ref="AV22:AY22"/>
    <mergeCell ref="AV23:AY23"/>
    <mergeCell ref="AR20:AU20"/>
    <mergeCell ref="AA21:AB21"/>
    <mergeCell ref="AC21:AE21"/>
    <mergeCell ref="AJ21:AM21"/>
    <mergeCell ref="AN21:AQ21"/>
    <mergeCell ref="AR21:AU21"/>
    <mergeCell ref="AF20:AI20"/>
    <mergeCell ref="AF21:AI21"/>
    <mergeCell ref="AA23:AB23"/>
    <mergeCell ref="AC23:AE23"/>
    <mergeCell ref="AA22:AB22"/>
    <mergeCell ref="AE24:AY24"/>
    <mergeCell ref="AN20:AQ20"/>
    <mergeCell ref="A23:B23"/>
    <mergeCell ref="AJ22:AM22"/>
    <mergeCell ref="AN22:AQ22"/>
    <mergeCell ref="AJ23:AM23"/>
    <mergeCell ref="AN23:AQ23"/>
    <mergeCell ref="AF22:AI22"/>
    <mergeCell ref="AF23:AI23"/>
  </mergeCells>
  <pageMargins left="0.23622047244094491" right="0.23622047244094491" top="0.19685039370078741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ТРАМВАИ</vt:lpstr>
      <vt:lpstr>ТРОЛЛЕЙБУСЫ</vt:lpstr>
      <vt:lpstr>Лист1</vt:lpstr>
      <vt:lpstr>АВТОБУСЫ</vt:lpstr>
      <vt:lpstr>Листовки</vt:lpstr>
      <vt:lpstr>Экраны</vt:lpstr>
      <vt:lpstr>Чехлы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2025-12-24T08:53:46Z</cp:lastPrinted>
  <dcterms:created xsi:type="dcterms:W3CDTF">2016-11-08T05:45:00Z</dcterms:created>
  <dcterms:modified xsi:type="dcterms:W3CDTF">2025-12-24T10:52:47Z</dcterms:modified>
</cp:coreProperties>
</file>